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595" windowHeight="5895" tabRatio="641" activeTab="1"/>
  </bookViews>
  <sheets>
    <sheet name="Presentation" sheetId="1" r:id="rId1"/>
    <sheet name="Core Cost Parameters" sheetId="2" r:id="rId2"/>
    <sheet name="Costs Estimates" sheetId="3" r:id="rId3"/>
    <sheet name="Raw Data" sheetId="4" r:id="rId4"/>
  </sheets>
  <externalReferences>
    <externalReference r:id="rId7"/>
  </externalReferences>
  <definedNames>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dataRange">"I13:I242"</definedName>
    <definedName name="indicatorsoffset">'[1]Table 1'!#REF!</definedName>
  </definedNames>
  <calcPr fullCalcOnLoad="1"/>
</workbook>
</file>

<file path=xl/sharedStrings.xml><?xml version="1.0" encoding="utf-8"?>
<sst xmlns="http://schemas.openxmlformats.org/spreadsheetml/2006/main" count="232" uniqueCount="71">
  <si>
    <t>Region</t>
  </si>
  <si>
    <t>Go back</t>
  </si>
  <si>
    <t>Go to Raw Data</t>
  </si>
  <si>
    <t>Go to Core Cost Parameters</t>
  </si>
  <si>
    <t>Go to Cost Estimates (Standard Variant)</t>
  </si>
  <si>
    <t>Go to Cost Estimates (Volunteering Variant)</t>
  </si>
  <si>
    <t>Go to Cost Estimates</t>
  </si>
  <si>
    <t>Back to Presentation</t>
  </si>
  <si>
    <t>Go to Cost Estimates (Cross-Sectoral Variant)</t>
  </si>
  <si>
    <t>Total</t>
  </si>
  <si>
    <t>Rural</t>
  </si>
  <si>
    <t>Boucle du Mouhoun</t>
  </si>
  <si>
    <t>Centre</t>
  </si>
  <si>
    <t>Sahel</t>
  </si>
  <si>
    <t>West</t>
  </si>
  <si>
    <t>Burkina Faso</t>
  </si>
  <si>
    <t>10-14</t>
  </si>
  <si>
    <t>15-19</t>
  </si>
  <si>
    <t>20-24</t>
  </si>
  <si>
    <t>25-29</t>
  </si>
  <si>
    <t>30-34</t>
  </si>
  <si>
    <t>35-39</t>
  </si>
  <si>
    <t>40-44</t>
  </si>
  <si>
    <t>45-49</t>
  </si>
  <si>
    <t>50-54</t>
  </si>
  <si>
    <t>55-59</t>
  </si>
  <si>
    <t>60 +</t>
  </si>
  <si>
    <t>Total Burkina Faso</t>
  </si>
  <si>
    <t>BURKINA</t>
  </si>
  <si>
    <t>Région</t>
  </si>
  <si>
    <t>Centre Nord</t>
  </si>
  <si>
    <t>Nord</t>
  </si>
  <si>
    <t>Variante Standard (BURKINA FASO)</t>
  </si>
  <si>
    <t>Estimations des coûts pour les programmes d'alphabétisation par variante, région, groupe d'âge et par zone de résidence</t>
  </si>
  <si>
    <t>Coûts en US$ prix 2004 par région, sexe et zone</t>
  </si>
  <si>
    <t>Femmes</t>
  </si>
  <si>
    <t>Hommes</t>
  </si>
  <si>
    <t>Urbain</t>
  </si>
  <si>
    <t>Centre Est</t>
  </si>
  <si>
    <t>Centre Ouest</t>
  </si>
  <si>
    <t>Sud Ouest</t>
  </si>
  <si>
    <t>Ouest</t>
  </si>
  <si>
    <t>Source : Les propres calculs des auteurs</t>
  </si>
  <si>
    <t>L'estimation par région n'inclut pas les coûts différentiels dus à l'âge</t>
  </si>
  <si>
    <t>Groupe d'âge</t>
  </si>
  <si>
    <t>Coûts en US$ prix 2004 par groupe d'âge et zone</t>
  </si>
  <si>
    <t>Est</t>
  </si>
  <si>
    <t>Variante Intersectorielle (BURKINA FASO)</t>
  </si>
  <si>
    <t>Variante Volontariat (BURKINA FASO)</t>
  </si>
  <si>
    <t>Nombre d'adultes illettrés de 10 ans et plus par groupe d'âge et zone, 1996</t>
  </si>
  <si>
    <t>Sud-Ouest</t>
  </si>
  <si>
    <t>Source : Les estimations des auteurs basés sur INSD (2000) : Chapitre 2 (Tableau 1), Chapitre 3 (Annexe 1), Chapitre 5, (Tableau 2)</t>
  </si>
  <si>
    <t>Source : INSD (2000), Chapitre 5, Tableau 5</t>
  </si>
  <si>
    <t>Coûts différentiels pour les apprenants ruraux (+)</t>
  </si>
  <si>
    <t>Coûts différentiels pour les apprenants urbains (-)</t>
  </si>
  <si>
    <t>Variante Standard</t>
  </si>
  <si>
    <t>Durée de l'instruction (heures/an)</t>
  </si>
  <si>
    <t>Ratio salaires/total des coûts</t>
  </si>
  <si>
    <t>Taille des groupes</t>
  </si>
  <si>
    <t>Variante Standard Coûts Unitaires</t>
  </si>
  <si>
    <t>Variante Intersectorielle Coûts Unitaires</t>
  </si>
  <si>
    <t>Variante Volontariat Coûts Unitaires</t>
  </si>
  <si>
    <t>Principaux paramètres de coûts (CCP)</t>
  </si>
  <si>
    <t xml:space="preserve">Nombre de programmes par enseignant/an </t>
  </si>
  <si>
    <t>Source : INSD (2000)</t>
  </si>
  <si>
    <t>Coûts supplémentaires dus à l'âge</t>
  </si>
  <si>
    <t>PIB par habitant US$ 2004</t>
  </si>
  <si>
    <t>Nombre d'adultes analphabètes de 10 ans et plus par région, groupe d'âge et zone, 1996</t>
  </si>
  <si>
    <t>Nombre d'adultes analphabètes de 10 ans et plus par région, sexe et zone, 1996</t>
  </si>
  <si>
    <t>Taux d'analphabétisme des adultes par région</t>
  </si>
  <si>
    <r>
      <t>Salaire pour les facilitateurs</t>
    </r>
    <r>
      <rPr>
        <sz val="10"/>
        <color indexed="8"/>
        <rFont val="Arial"/>
        <family val="2"/>
      </rPr>
      <t xml:space="preserve"> (x PIB </t>
    </r>
    <r>
      <rPr>
        <sz val="10"/>
        <rFont val="Arial"/>
        <family val="0"/>
      </rPr>
      <t>pc)</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</si>
</sst>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_ [$€-2]\ * #,##0.00_ ;_ [$€-2]\ * \-#,##0.00_ ;_ [$€-2]\ * &quot;-&quot;??_ "/>
    <numFmt numFmtId="170" formatCode="0.0%"/>
    <numFmt numFmtId="171" formatCode="0.000"/>
    <numFmt numFmtId="172" formatCode="_ * #,##0_ ;_ * \-#,##0_ ;_ * &quot;-&quot;??_ ;_ @_ "/>
    <numFmt numFmtId="173" formatCode="_(&quot;$&quot;* #,##0_);_(&quot;$&quot;* \(#,##0\);_(&quot;$&quot;* &quot;-&quot;_);_(@_)"/>
    <numFmt numFmtId="174" formatCode="_(* #,##0_);_(* \(#,##0\);_(* &quot;-&quot;_);_(@_)"/>
  </numFmts>
  <fonts count="21">
    <font>
      <sz val="10"/>
      <name val="Arial"/>
      <family val="0"/>
    </font>
    <font>
      <u val="single"/>
      <sz val="10"/>
      <color indexed="12"/>
      <name val="Arial"/>
      <family val="0"/>
    </font>
    <font>
      <u val="single"/>
      <sz val="10"/>
      <color indexed="36"/>
      <name val="Arial"/>
      <family val="0"/>
    </font>
    <font>
      <b/>
      <sz val="10"/>
      <name val="Arial"/>
      <family val="2"/>
    </font>
    <font>
      <b/>
      <sz val="10"/>
      <color indexed="14"/>
      <name val="Arial"/>
      <family val="2"/>
    </font>
    <font>
      <sz val="10"/>
      <color indexed="10"/>
      <name val="Arial"/>
      <family val="0"/>
    </font>
    <font>
      <sz val="8"/>
      <name val="Arial"/>
      <family val="0"/>
    </font>
    <font>
      <sz val="10"/>
      <name val="Times New Roman"/>
      <family val="1"/>
    </font>
    <font>
      <b/>
      <sz val="10"/>
      <name val="Times New Roman"/>
      <family val="1"/>
    </font>
    <font>
      <b/>
      <sz val="12"/>
      <name val="Arial"/>
      <family val="2"/>
    </font>
    <font>
      <b/>
      <sz val="14"/>
      <name val="Arial"/>
      <family val="2"/>
    </font>
    <font>
      <u val="single"/>
      <sz val="12"/>
      <color indexed="12"/>
      <name val="Arial"/>
      <family val="0"/>
    </font>
    <font>
      <vertAlign val="superscript"/>
      <sz val="11"/>
      <name val="Arial"/>
      <family val="2"/>
    </font>
    <font>
      <sz val="11"/>
      <name val="Arial"/>
      <family val="2"/>
    </font>
    <font>
      <u val="single"/>
      <sz val="11"/>
      <color indexed="12"/>
      <name val="Arial"/>
      <family val="2"/>
    </font>
    <font>
      <sz val="11"/>
      <color indexed="12"/>
      <name val="Arial"/>
      <family val="2"/>
    </font>
    <font>
      <sz val="12"/>
      <name val="Arial"/>
      <family val="0"/>
    </font>
    <font>
      <sz val="9"/>
      <name val="Times New Roman"/>
      <family val="1"/>
    </font>
    <font>
      <b/>
      <sz val="12"/>
      <color indexed="48"/>
      <name val="Arial"/>
      <family val="2"/>
    </font>
    <font>
      <b/>
      <sz val="12"/>
      <color indexed="8"/>
      <name val="Arial"/>
      <family val="2"/>
    </font>
    <font>
      <sz val="10"/>
      <color indexed="8"/>
      <name val="Arial"/>
      <family val="2"/>
    </font>
  </fonts>
  <fills count="3">
    <fill>
      <patternFill/>
    </fill>
    <fill>
      <patternFill patternType="gray125"/>
    </fill>
    <fill>
      <patternFill patternType="solid">
        <fgColor indexed="9"/>
        <bgColor indexed="64"/>
      </patternFill>
    </fill>
  </fills>
  <borders count="2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medium"/>
      <bottom style="medium"/>
    </border>
    <border>
      <left style="medium"/>
      <right>
        <color indexed="63"/>
      </right>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7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3"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1" fontId="1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0" fillId="0" borderId="0" xfId="0" applyBorder="1" applyAlignment="1">
      <alignment/>
    </xf>
    <xf numFmtId="0" fontId="0" fillId="2" borderId="1" xfId="0" applyFill="1" applyBorder="1" applyAlignment="1">
      <alignment/>
    </xf>
    <xf numFmtId="0" fontId="0" fillId="2" borderId="2" xfId="0" applyFill="1" applyBorder="1" applyAlignment="1">
      <alignment/>
    </xf>
    <xf numFmtId="0" fontId="10"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11" fillId="2" borderId="2" xfId="24" applyFont="1" applyFill="1" applyBorder="1" applyAlignment="1">
      <alignment/>
    </xf>
    <xf numFmtId="0" fontId="7" fillId="2" borderId="8" xfId="0" applyFont="1" applyFill="1" applyBorder="1" applyAlignment="1">
      <alignment horizontal="center"/>
    </xf>
    <xf numFmtId="0" fontId="7" fillId="2" borderId="9" xfId="0" applyFont="1" applyFill="1" applyBorder="1" applyAlignment="1">
      <alignment/>
    </xf>
    <xf numFmtId="3" fontId="7" fillId="2" borderId="5" xfId="0" applyNumberFormat="1" applyFont="1" applyFill="1" applyBorder="1" applyAlignment="1">
      <alignment horizontal="right"/>
    </xf>
    <xf numFmtId="0" fontId="8" fillId="2" borderId="10" xfId="0" applyFont="1" applyFill="1" applyBorder="1" applyAlignment="1">
      <alignment/>
    </xf>
    <xf numFmtId="3" fontId="8" fillId="2" borderId="11" xfId="0" applyNumberFormat="1" applyFont="1" applyFill="1" applyBorder="1" applyAlignment="1">
      <alignment horizontal="right"/>
    </xf>
    <xf numFmtId="0" fontId="0" fillId="2" borderId="10" xfId="0" applyFill="1" applyBorder="1" applyAlignment="1">
      <alignment horizontal="center"/>
    </xf>
    <xf numFmtId="0" fontId="17" fillId="2" borderId="12" xfId="0" applyFont="1" applyFill="1" applyBorder="1" applyAlignment="1">
      <alignment/>
    </xf>
    <xf numFmtId="3" fontId="0" fillId="2" borderId="12" xfId="0" applyNumberFormat="1" applyFill="1" applyBorder="1" applyAlignment="1">
      <alignment/>
    </xf>
    <xf numFmtId="0" fontId="0" fillId="2" borderId="13" xfId="0" applyFill="1" applyBorder="1" applyAlignment="1" quotePrefix="1">
      <alignment/>
    </xf>
    <xf numFmtId="0" fontId="0" fillId="2" borderId="9" xfId="0" applyFill="1" applyBorder="1" applyAlignment="1">
      <alignment/>
    </xf>
    <xf numFmtId="0" fontId="0" fillId="2" borderId="12" xfId="0" applyFont="1" applyFill="1" applyBorder="1" applyAlignment="1">
      <alignment horizontal="left"/>
    </xf>
    <xf numFmtId="3" fontId="0" fillId="2" borderId="13" xfId="0" applyNumberFormat="1" applyFill="1" applyBorder="1" applyAlignment="1">
      <alignment/>
    </xf>
    <xf numFmtId="3" fontId="0" fillId="2" borderId="9" xfId="0" applyNumberFormat="1" applyFill="1" applyBorder="1" applyAlignment="1">
      <alignment/>
    </xf>
    <xf numFmtId="0" fontId="0" fillId="0" borderId="2" xfId="0" applyBorder="1" applyAlignment="1">
      <alignment/>
    </xf>
    <xf numFmtId="172" fontId="0" fillId="2" borderId="7" xfId="15" applyNumberFormat="1" applyFill="1" applyBorder="1" applyAlignment="1">
      <alignment/>
    </xf>
    <xf numFmtId="0" fontId="9" fillId="2" borderId="0" xfId="0" applyFont="1" applyFill="1" applyBorder="1" applyAlignment="1">
      <alignment/>
    </xf>
    <xf numFmtId="0" fontId="16" fillId="2" borderId="0" xfId="0" applyFont="1" applyFill="1" applyBorder="1" applyAlignment="1">
      <alignment horizontal="left"/>
    </xf>
    <xf numFmtId="0" fontId="0" fillId="2" borderId="0" xfId="0" applyFill="1" applyBorder="1" applyAlignment="1">
      <alignment horizontal="left"/>
    </xf>
    <xf numFmtId="0" fontId="11" fillId="2" borderId="0" xfId="24" applyFont="1" applyFill="1" applyBorder="1" applyAlignment="1">
      <alignment/>
    </xf>
    <xf numFmtId="0" fontId="16" fillId="2" borderId="0" xfId="0" applyFont="1" applyFill="1" applyBorder="1" applyAlignment="1">
      <alignment/>
    </xf>
    <xf numFmtId="0" fontId="0" fillId="2" borderId="0" xfId="0" applyFill="1" applyAlignment="1">
      <alignment/>
    </xf>
    <xf numFmtId="3" fontId="0" fillId="2" borderId="0" xfId="0" applyNumberFormat="1" applyFill="1" applyBorder="1" applyAlignment="1">
      <alignment/>
    </xf>
    <xf numFmtId="0" fontId="7" fillId="2" borderId="0" xfId="0" applyFont="1" applyFill="1" applyAlignment="1">
      <alignment/>
    </xf>
    <xf numFmtId="0" fontId="3"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vertical="center" wrapText="1"/>
    </xf>
    <xf numFmtId="168" fontId="5" fillId="2" borderId="0" xfId="0" applyNumberFormat="1" applyFont="1" applyFill="1" applyAlignment="1">
      <alignment/>
    </xf>
    <xf numFmtId="9" fontId="5" fillId="2" borderId="0" xfId="0" applyNumberFormat="1" applyFont="1" applyFill="1" applyAlignment="1">
      <alignment/>
    </xf>
    <xf numFmtId="0" fontId="0" fillId="2" borderId="0" xfId="0" applyFill="1" applyAlignment="1">
      <alignment wrapText="1"/>
    </xf>
    <xf numFmtId="171" fontId="0" fillId="2" borderId="0" xfId="0" applyNumberFormat="1" applyFill="1" applyAlignment="1">
      <alignment/>
    </xf>
    <xf numFmtId="0" fontId="0" fillId="2" borderId="0" xfId="0" applyFill="1" applyAlignment="1">
      <alignment horizontal="right"/>
    </xf>
    <xf numFmtId="9" fontId="0" fillId="2" borderId="0" xfId="25" applyFill="1" applyAlignment="1">
      <alignment/>
    </xf>
    <xf numFmtId="170" fontId="0" fillId="2" borderId="0" xfId="25" applyNumberFormat="1" applyFill="1" applyAlignment="1">
      <alignment/>
    </xf>
    <xf numFmtId="0" fontId="11" fillId="2" borderId="0" xfId="24" applyFont="1" applyFill="1" applyAlignment="1">
      <alignment/>
    </xf>
    <xf numFmtId="0" fontId="16" fillId="2" borderId="0" xfId="0" applyFont="1" applyFill="1" applyAlignment="1">
      <alignment/>
    </xf>
    <xf numFmtId="3" fontId="7" fillId="2" borderId="0" xfId="0" applyNumberFormat="1" applyFont="1" applyFill="1" applyBorder="1" applyAlignment="1">
      <alignment horizontal="right"/>
    </xf>
    <xf numFmtId="9" fontId="0" fillId="2" borderId="0" xfId="25" applyFill="1" applyBorder="1" applyAlignment="1">
      <alignment/>
    </xf>
    <xf numFmtId="10" fontId="0" fillId="2" borderId="0" xfId="25" applyNumberFormat="1" applyFill="1" applyBorder="1" applyAlignment="1">
      <alignment/>
    </xf>
    <xf numFmtId="3" fontId="16" fillId="2" borderId="0" xfId="0" applyNumberFormat="1" applyFont="1" applyFill="1" applyBorder="1" applyAlignment="1">
      <alignment horizontal="right" wrapText="1"/>
    </xf>
    <xf numFmtId="0" fontId="5" fillId="2" borderId="10" xfId="0" applyFont="1" applyFill="1" applyBorder="1" applyAlignment="1">
      <alignment/>
    </xf>
    <xf numFmtId="9" fontId="5" fillId="2" borderId="10" xfId="0" applyNumberFormat="1" applyFont="1" applyFill="1" applyBorder="1" applyAlignment="1">
      <alignment/>
    </xf>
    <xf numFmtId="168" fontId="5" fillId="2" borderId="10" xfId="0" applyNumberFormat="1" applyFont="1" applyFill="1" applyBorder="1" applyAlignment="1">
      <alignment/>
    </xf>
    <xf numFmtId="9" fontId="5" fillId="2" borderId="10" xfId="25" applyFont="1" applyFill="1" applyBorder="1" applyAlignment="1">
      <alignment/>
    </xf>
    <xf numFmtId="3" fontId="18" fillId="2" borderId="0" xfId="25" applyNumberFormat="1" applyFont="1" applyFill="1" applyBorder="1" applyAlignment="1">
      <alignment/>
    </xf>
    <xf numFmtId="1" fontId="18" fillId="2" borderId="0" xfId="0" applyNumberFormat="1" applyFont="1" applyFill="1" applyAlignment="1">
      <alignment horizontal="right"/>
    </xf>
    <xf numFmtId="0" fontId="0" fillId="2" borderId="13" xfId="0" applyFill="1" applyBorder="1" applyAlignment="1">
      <alignment/>
    </xf>
    <xf numFmtId="0" fontId="0" fillId="2" borderId="13" xfId="0" applyFill="1" applyBorder="1" applyAlignment="1">
      <alignment horizontal="center"/>
    </xf>
    <xf numFmtId="0" fontId="16" fillId="2" borderId="0" xfId="0" applyFont="1" applyFill="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7" fillId="2" borderId="17" xfId="0" applyFont="1" applyFill="1" applyBorder="1" applyAlignment="1">
      <alignment/>
    </xf>
    <xf numFmtId="0" fontId="0" fillId="2" borderId="18" xfId="0" applyFill="1" applyBorder="1" applyAlignment="1">
      <alignment/>
    </xf>
    <xf numFmtId="0" fontId="0" fillId="2" borderId="16" xfId="0" applyFill="1" applyBorder="1" applyAlignment="1">
      <alignment horizontal="center"/>
    </xf>
    <xf numFmtId="0" fontId="0" fillId="2" borderId="19" xfId="0" applyFill="1" applyBorder="1" applyAlignment="1">
      <alignment horizontal="center"/>
    </xf>
    <xf numFmtId="0" fontId="19" fillId="2" borderId="0" xfId="0" applyFont="1" applyFill="1" applyAlignment="1">
      <alignment/>
    </xf>
    <xf numFmtId="0" fontId="7" fillId="2" borderId="20" xfId="0" applyFont="1" applyFill="1" applyBorder="1" applyAlignment="1">
      <alignment horizontal="center"/>
    </xf>
    <xf numFmtId="0" fontId="7" fillId="2" borderId="11" xfId="0" applyFont="1" applyFill="1" applyBorder="1" applyAlignment="1">
      <alignment horizontal="center"/>
    </xf>
    <xf numFmtId="0" fontId="3" fillId="2" borderId="20" xfId="0" applyFont="1" applyFill="1" applyBorder="1" applyAlignment="1">
      <alignment horizontal="center"/>
    </xf>
    <xf numFmtId="0" fontId="3" fillId="2" borderId="11" xfId="0" applyFont="1" applyFill="1" applyBorder="1" applyAlignment="1">
      <alignment horizontal="center"/>
    </xf>
    <xf numFmtId="0" fontId="11" fillId="2" borderId="0" xfId="24" applyFont="1" applyFill="1" applyAlignment="1">
      <alignment horizontal="left"/>
    </xf>
    <xf numFmtId="0" fontId="11" fillId="2" borderId="0" xfId="24" applyFont="1" applyFill="1" applyBorder="1" applyAlignment="1">
      <alignment horizontal="left"/>
    </xf>
    <xf numFmtId="0" fontId="8" fillId="2" borderId="13"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3" fillId="2" borderId="21" xfId="0" applyFont="1" applyFill="1" applyBorder="1" applyAlignment="1">
      <alignment horizontal="center" wrapText="1"/>
    </xf>
    <xf numFmtId="0" fontId="3" fillId="2" borderId="20" xfId="0" applyFont="1" applyFill="1" applyBorder="1" applyAlignment="1">
      <alignment horizontal="center" wrapText="1"/>
    </xf>
    <xf numFmtId="0" fontId="3" fillId="2" borderId="11" xfId="0" applyFont="1" applyFill="1" applyBorder="1" applyAlignment="1">
      <alignment horizontal="center" wrapText="1"/>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7" fillId="2" borderId="21" xfId="0" applyFont="1" applyFill="1" applyBorder="1" applyAlignment="1">
      <alignment horizontal="center"/>
    </xf>
    <xf numFmtId="0" fontId="9" fillId="2" borderId="0" xfId="0" applyFont="1" applyFill="1" applyBorder="1" applyAlignment="1">
      <alignment horizontal="center" vertical="center" wrapText="1"/>
    </xf>
    <xf numFmtId="0" fontId="8" fillId="2" borderId="13" xfId="0" applyFont="1" applyFill="1" applyBorder="1" applyAlignment="1">
      <alignment vertical="center"/>
    </xf>
    <xf numFmtId="0" fontId="8" fillId="2" borderId="12" xfId="0" applyFont="1" applyFill="1" applyBorder="1" applyAlignment="1">
      <alignment vertical="center"/>
    </xf>
  </cellXfs>
  <cellStyles count="12">
    <cellStyle name="Normal" xfId="0"/>
    <cellStyle name="Comma" xfId="15"/>
    <cellStyle name="Comma [0]" xfId="16"/>
    <cellStyle name="Comma [0]" xfId="17"/>
    <cellStyle name="Currency" xfId="18"/>
    <cellStyle name="Currency [0]" xfId="19"/>
    <cellStyle name="Currency [0]" xfId="20"/>
    <cellStyle name="Euro" xfId="21"/>
    <cellStyle name="Followed Hyperlink" xfId="22"/>
    <cellStyle name="Footnote" xfId="23"/>
    <cellStyle name="Hyperlink"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57150</xdr:rowOff>
    </xdr:from>
    <xdr:to>
      <xdr:col>9</xdr:col>
      <xdr:colOff>9525</xdr:colOff>
      <xdr:row>17</xdr:row>
      <xdr:rowOff>171450</xdr:rowOff>
    </xdr:to>
    <xdr:sp>
      <xdr:nvSpPr>
        <xdr:cNvPr id="1" name="TextBox 1"/>
        <xdr:cNvSpPr txBox="1">
          <a:spLocks noChangeArrowheads="1"/>
        </xdr:cNvSpPr>
      </xdr:nvSpPr>
      <xdr:spPr>
        <a:xfrm>
          <a:off x="85725" y="219075"/>
          <a:ext cx="83058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de l'utilisateur</a:t>
          </a:r>
          <a:r>
            <a:rPr lang="en-US" cap="none" sz="1100" b="0" i="0" u="none" baseline="0">
              <a:latin typeface="Arial"/>
              <a:ea typeface="Arial"/>
              <a:cs typeface="Arial"/>
            </a:rPr>
            <a:t>
Le modèle d'estimation est très facile à utiliser et a été conçu pour permettre aux lecteurs de modifier les principaux paramètres et d'observer l'impact de cette démarche sur les résultats définitifs 
Pour effectuer cette opération, nous vous prions de bien vouloir suivre les instructions suivantes :
1) Pour voir les paramètres, cliquez sur le lien </a:t>
          </a:r>
          <a:r>
            <a:rPr lang="en-US" cap="none" sz="1100" b="0" i="0" u="sng" baseline="0">
              <a:solidFill>
                <a:srgbClr val="0000FF"/>
              </a:solidFill>
              <a:latin typeface="Arial"/>
              <a:ea typeface="Arial"/>
              <a:cs typeface="Arial"/>
            </a:rPr>
            <a:t>‘Go to Core Cost Parameters' </a:t>
          </a:r>
          <a:r>
            <a:rPr lang="en-US" cap="none" sz="1100" b="0" i="0" u="none" baseline="0">
              <a:solidFill>
                <a:srgbClr val="0000FF"/>
              </a:solidFill>
              <a:latin typeface="Arial"/>
              <a:ea typeface="Arial"/>
              <a:cs typeface="Arial"/>
            </a:rPr>
            <a:t> </a:t>
          </a:r>
          <a:r>
            <a:rPr lang="en-US" cap="none" sz="1100" b="0" i="0" u="none" baseline="0">
              <a:latin typeface="Arial"/>
              <a:ea typeface="Arial"/>
              <a:cs typeface="Arial"/>
            </a:rPr>
            <a:t>en bas. Vous pouvez toujours retourner à cette page en cliquant sur </a:t>
          </a:r>
          <a:r>
            <a:rPr lang="en-US" cap="none" sz="1100" b="0" i="0" u="sng" baseline="0">
              <a:solidFill>
                <a:srgbClr val="0000FF"/>
              </a:solidFill>
              <a:latin typeface="Arial"/>
              <a:ea typeface="Arial"/>
              <a:cs typeface="Arial"/>
            </a:rPr>
            <a:t>Back to Presentation</a:t>
          </a:r>
          <a:r>
            <a:rPr lang="en-US" cap="none" sz="1100" b="0" i="0" u="none" baseline="0">
              <a:latin typeface="Arial"/>
              <a:ea typeface="Arial"/>
              <a:cs typeface="Arial"/>
            </a:rPr>
            <a:t>. 
2)  Vous avez ensuite le choix de modifier tous les paramètres apparaissant en rouge.
3) Tous les chiffres peuvent être modifiés en entrant la valeur souhaitée (il n'est pas nécessaire d'effacer au préalable l'ancienne valeur)
4) Ces modifications ont un impact immédiat sur les résultats  
5) Pour voir comment les résultats changent en termes d'estimations des coûts, cliquez sur </a:t>
          </a:r>
          <a:r>
            <a:rPr lang="en-US" cap="none" sz="1100" b="0" i="0" u="sng" baseline="0">
              <a:solidFill>
                <a:srgbClr val="0000FF"/>
              </a:solidFill>
              <a:latin typeface="Arial"/>
              <a:ea typeface="Arial"/>
              <a:cs typeface="Arial"/>
            </a:rPr>
            <a:t>Go to Cost Estimates</a:t>
          </a:r>
          <a:r>
            <a:rPr lang="en-US" cap="none" sz="1100" b="0" i="0" u="none" baseline="0">
              <a:latin typeface="Arial"/>
              <a:ea typeface="Arial"/>
              <a:cs typeface="Arial"/>
            </a:rPr>
            <a:t>. Ces résultats sont prêts à l'impression selon la variante. 
8) Le dernier sous-fichier ´données brutes</a:t>
          </a:r>
          <a:r>
            <a:rPr lang="en-US" cap="none" sz="1100" b="0" i="0" u="none" baseline="0">
              <a:latin typeface="Arial"/>
              <a:ea typeface="Arial"/>
              <a:cs typeface="Arial"/>
            </a:rPr>
            <a:t>´ a valeur d'information et contient le nombre d'analphabètes par groupe d'âge et par région. Vous pouvez accéder aux données en cliquant sur </a:t>
          </a:r>
          <a:r>
            <a:rPr lang="en-US" cap="none" sz="1100" b="0" i="0" u="sng" baseline="0">
              <a:solidFill>
                <a:srgbClr val="0000FF"/>
              </a:solidFill>
              <a:latin typeface="Arial"/>
              <a:ea typeface="Arial"/>
              <a:cs typeface="Arial"/>
            </a:rPr>
            <a:t>Go to Raw Data</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ebruiker\Local%20Settings\Temporary%20Internet%20Files\Content.IE5\MXT6NUXC\HDR2005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HDR05"/>
      <sheetName val="CCclasif"/>
      <sheetName val="Table 1"/>
      <sheetName val="Table 2"/>
      <sheetName val="Table 3"/>
      <sheetName val="Table 4"/>
      <sheetName val="Table 5"/>
      <sheetName val="Table 6"/>
      <sheetName val="Table 7"/>
      <sheetName val="Table 8"/>
      <sheetName val="Table 9"/>
      <sheetName val="Table 10"/>
      <sheetName val="Table 11"/>
      <sheetName val="Table 13"/>
      <sheetName val="Hoja1"/>
      <sheetName val="Table 14"/>
      <sheetName val="Table 15"/>
      <sheetName val="Table 17"/>
      <sheetName val="Table 18"/>
      <sheetName val="Table 19"/>
      <sheetName val="Table 20"/>
      <sheetName val="Table 22"/>
      <sheetName val="Table 25"/>
      <sheetName val="Table 26"/>
      <sheetName val="Table 28"/>
      <sheetName val="Table 29"/>
      <sheetName val="Table 30"/>
      <sheetName val="Table 31"/>
      <sheetName val="Table 32"/>
      <sheetName val="Table 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ile://C:\Documents%20and%20Settings\Documents%20and%20Settings\Eigenaar\Local%20Settings\Temporary%20Internet%20Files\Content.IE5\95TZG2FV\costingBurkinaFaso.xls#'Costs%20estimates'!D28" TargetMode="External" /><Relationship Id="rId2" Type="http://schemas.openxmlformats.org/officeDocument/2006/relationships/hyperlink" Target="file://C:\Documents%20and%20Settings\Documents%20and%20Settings\Eigenaar\Local%20Settings\Temporary%20Internet%20Files\Content.IE5\95TZG2FV\costingBurkinaFaso.xls#'Costs%20estimates'!d63" TargetMode="External" /><Relationship Id="rId3" Type="http://schemas.openxmlformats.org/officeDocument/2006/relationships/hyperlink" Target="file://C:\Documents%20and%20Settings\Documents%20and%20Settings\Eigenaar\Local%20Settings\Temporary%20Internet%20Files\Content.IE5\95TZG2FV\costingBurkinaFaso.xls#'Costs%20estimates'!d98" TargetMode="External" /><Relationship Id="rId4" Type="http://schemas.openxmlformats.org/officeDocument/2006/relationships/hyperlink" Target="file://C:\Documents%20and%20Settings\Documents%20and%20Settings\Eigenaar\Local%20Settings\Temporary%20Internet%20Files\Content.IE5\95TZG2FV\costingBURKINAfASO.xls#'Core%20Cost%20Parameters'!A1" TargetMode="External" /><Relationship Id="rId5" Type="http://schemas.openxmlformats.org/officeDocument/2006/relationships/hyperlink" Target="file://C:\Documents%20and%20Settings\Documents%20and%20Settings\Eigenaar\Local%20Settings\Temporary%20Internet%20Files\Content.IE5\95TZG2FV\costingBurkinaFaso.xls#Presentation!A19"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ile://C:\Documents%20and%20Settings\Documents%20and%20Settings\Eigenaar\Local%20Settings\Temporary%20Internet%20Files\Content.IE5\95TZG2FV\costingBURKINAfASO.xls#'Core%20Cost%20Parameters'!A1" TargetMode="External" /><Relationship Id="rId2" Type="http://schemas.openxmlformats.org/officeDocument/2006/relationships/hyperlink" Target="file://C:\Documents%20and%20Settings\Documents%20and%20Settings\Eigenaar\Local%20Settings\Temporary%20Internet%20Files\Content.IE5\95TZG2FV\costingBurkinaFaso.xls#'Costs%20estimates'!b1" TargetMode="External" /><Relationship Id="rId3" Type="http://schemas.openxmlformats.org/officeDocument/2006/relationships/hyperlink" Target="file://C:\Documents%20and%20Settings\Documents%20and%20Settings\Eigenaar\Local%20Settings\Temporary%20Internet%20Files\Content.IE5\95TZG2FV\costingBurkinaFaso.xls#Presentation!A19" TargetMode="Externa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zoomScale="85" zoomScaleNormal="85" workbookViewId="0" topLeftCell="A7">
      <selection activeCell="D21" sqref="D21"/>
    </sheetView>
  </sheetViews>
  <sheetFormatPr defaultColWidth="9.140625" defaultRowHeight="12.75"/>
  <cols>
    <col min="1" max="1" width="34.28125" style="0" customWidth="1"/>
    <col min="2" max="16384" width="11.421875" style="0" customWidth="1"/>
  </cols>
  <sheetData>
    <row r="1" spans="9:10" ht="12.75">
      <c r="I1" s="33"/>
      <c r="J1" s="33"/>
    </row>
    <row r="2" spans="9:10" ht="12.75">
      <c r="I2" s="33"/>
      <c r="J2" s="33"/>
    </row>
    <row r="3" spans="9:10" ht="12.75">
      <c r="I3" s="33"/>
      <c r="J3" s="33"/>
    </row>
    <row r="4" spans="9:10" ht="12.75">
      <c r="I4" s="33"/>
      <c r="J4" s="33"/>
    </row>
    <row r="5" spans="9:10" ht="12.75">
      <c r="I5" s="33"/>
      <c r="J5" s="33"/>
    </row>
    <row r="6" spans="9:10" ht="12.75">
      <c r="I6" s="33"/>
      <c r="J6" s="33"/>
    </row>
    <row r="7" spans="9:10" ht="12.75">
      <c r="I7" s="33"/>
      <c r="J7" s="33"/>
    </row>
    <row r="8" spans="9:10" ht="12.75">
      <c r="I8" s="33"/>
      <c r="J8" s="33"/>
    </row>
    <row r="9" spans="9:10" ht="12.75">
      <c r="I9" s="33"/>
      <c r="J9" s="33"/>
    </row>
    <row r="10" spans="9:10" ht="12.75">
      <c r="I10" s="33"/>
      <c r="J10" s="33"/>
    </row>
    <row r="11" spans="9:10" ht="12.75">
      <c r="I11" s="33"/>
      <c r="J11" s="33"/>
    </row>
    <row r="12" spans="9:10" ht="12.75">
      <c r="I12" s="33"/>
      <c r="J12" s="33"/>
    </row>
    <row r="13" spans="9:10" ht="12.75">
      <c r="I13" s="33"/>
      <c r="J13" s="33"/>
    </row>
    <row r="14" spans="9:10" ht="12.75">
      <c r="I14" s="33"/>
      <c r="J14" s="33"/>
    </row>
    <row r="15" spans="9:10" ht="12.75">
      <c r="I15" s="33"/>
      <c r="J15" s="33"/>
    </row>
    <row r="16" spans="9:10" ht="12.75">
      <c r="I16" s="33"/>
      <c r="J16" s="33"/>
    </row>
    <row r="17" spans="9:10" ht="12.75">
      <c r="I17" s="33"/>
      <c r="J17" s="33"/>
    </row>
    <row r="18" spans="1:10" ht="15">
      <c r="A18" s="61"/>
      <c r="B18" s="33"/>
      <c r="C18" s="33"/>
      <c r="D18" s="33"/>
      <c r="E18" s="33"/>
      <c r="F18" s="33"/>
      <c r="G18" s="33"/>
      <c r="H18" s="33"/>
      <c r="I18" s="33"/>
      <c r="J18" s="33"/>
    </row>
    <row r="19" spans="1:10" ht="15">
      <c r="A19" s="47" t="s">
        <v>3</v>
      </c>
      <c r="B19" s="61"/>
      <c r="C19" s="33"/>
      <c r="D19" s="33"/>
      <c r="E19" s="33"/>
      <c r="F19" s="33"/>
      <c r="G19" s="33"/>
      <c r="H19" s="33"/>
      <c r="I19" s="33"/>
      <c r="J19" s="33"/>
    </row>
    <row r="20" spans="1:10" ht="15">
      <c r="A20" s="47" t="s">
        <v>6</v>
      </c>
      <c r="B20" s="61"/>
      <c r="C20" s="33"/>
      <c r="D20" s="33"/>
      <c r="E20" s="33"/>
      <c r="F20" s="33"/>
      <c r="G20" s="33"/>
      <c r="H20" s="33"/>
      <c r="I20" s="33"/>
      <c r="J20" s="33"/>
    </row>
    <row r="21" spans="1:10" ht="15">
      <c r="A21" s="47" t="s">
        <v>2</v>
      </c>
      <c r="B21" s="61"/>
      <c r="C21" s="33"/>
      <c r="D21" s="33"/>
      <c r="E21" s="33"/>
      <c r="F21" s="33"/>
      <c r="G21" s="33"/>
      <c r="H21" s="33"/>
      <c r="I21" s="33"/>
      <c r="J21" s="33"/>
    </row>
    <row r="22" spans="1:10" ht="12.75">
      <c r="A22" s="33"/>
      <c r="B22" s="33"/>
      <c r="C22" s="33"/>
      <c r="D22" s="33"/>
      <c r="E22" s="33"/>
      <c r="F22" s="33"/>
      <c r="G22" s="33"/>
      <c r="H22" s="33"/>
      <c r="I22" s="33"/>
      <c r="J22" s="33"/>
    </row>
    <row r="23" spans="1:10" ht="12.75">
      <c r="A23" s="33"/>
      <c r="B23" s="33"/>
      <c r="C23" s="33"/>
      <c r="D23" s="33"/>
      <c r="E23" s="33"/>
      <c r="F23" s="33"/>
      <c r="G23" s="33"/>
      <c r="H23" s="33"/>
      <c r="I23" s="33"/>
      <c r="J23" s="33"/>
    </row>
    <row r="24" spans="1:10" ht="12.75">
      <c r="A24" s="33"/>
      <c r="B24" s="33"/>
      <c r="C24" s="33"/>
      <c r="D24" s="33"/>
      <c r="E24" s="33"/>
      <c r="F24" s="33"/>
      <c r="G24" s="33"/>
      <c r="H24" s="33"/>
      <c r="I24" s="33"/>
      <c r="J24" s="33"/>
    </row>
    <row r="25" spans="1:10" ht="12.75">
      <c r="A25" s="33"/>
      <c r="B25" s="33"/>
      <c r="C25" s="33"/>
      <c r="D25" s="33"/>
      <c r="E25" s="33"/>
      <c r="F25" s="33"/>
      <c r="G25" s="33"/>
      <c r="H25" s="33"/>
      <c r="I25" s="33"/>
      <c r="J25" s="33"/>
    </row>
    <row r="26" spans="1:10" ht="12.75">
      <c r="A26" s="33"/>
      <c r="B26" s="33"/>
      <c r="C26" s="33"/>
      <c r="D26" s="33"/>
      <c r="E26" s="33"/>
      <c r="F26" s="33"/>
      <c r="G26" s="33"/>
      <c r="H26" s="33"/>
      <c r="I26" s="33"/>
      <c r="J26" s="33"/>
    </row>
    <row r="27" spans="1:10" ht="12.75">
      <c r="A27" s="33"/>
      <c r="B27" s="33"/>
      <c r="C27" s="33"/>
      <c r="D27" s="33"/>
      <c r="E27" s="33"/>
      <c r="F27" s="33"/>
      <c r="G27" s="33"/>
      <c r="H27" s="33"/>
      <c r="I27" s="33"/>
      <c r="J27" s="33"/>
    </row>
    <row r="28" spans="1:10" ht="12.75">
      <c r="A28" s="33"/>
      <c r="B28" s="33"/>
      <c r="C28" s="33"/>
      <c r="D28" s="33"/>
      <c r="E28" s="33"/>
      <c r="F28" s="33"/>
      <c r="G28" s="33"/>
      <c r="H28" s="33"/>
      <c r="I28" s="33"/>
      <c r="J28" s="33"/>
    </row>
  </sheetData>
  <hyperlinks>
    <hyperlink ref="A19" location="'Core Cost Parameters'!A1" display="Go to Core Cost Parameters"/>
    <hyperlink ref="A20" location="'Costs Estimates'!A1" display="Go to Cost Estimates"/>
    <hyperlink ref="A21" location="'Raw Data'!A2" display="Go to Raw Data"/>
  </hyperlinks>
  <printOptions/>
  <pageMargins left="0.75" right="0.75" top="1" bottom="1" header="0" footer="0"/>
  <pageSetup fitToHeight="1" fitToWidth="1" horizontalDpi="300" verticalDpi="300" orientation="landscape" paperSize="9" scale="88" r:id="rId2"/>
  <drawing r:id="rId1"/>
</worksheet>
</file>

<file path=xl/worksheets/sheet2.xml><?xml version="1.0" encoding="utf-8"?>
<worksheet xmlns="http://schemas.openxmlformats.org/spreadsheetml/2006/main" xmlns:r="http://schemas.openxmlformats.org/officeDocument/2006/relationships">
  <sheetPr codeName="Hoja6"/>
  <dimension ref="A1:J26"/>
  <sheetViews>
    <sheetView tabSelected="1" zoomScale="80" zoomScaleNormal="80" workbookViewId="0" topLeftCell="A1">
      <selection activeCell="A8" sqref="A8"/>
    </sheetView>
  </sheetViews>
  <sheetFormatPr defaultColWidth="9.140625" defaultRowHeight="12.75"/>
  <cols>
    <col min="1" max="1" width="38.140625" style="0" customWidth="1"/>
    <col min="2" max="2" width="15.57421875" style="0" customWidth="1"/>
    <col min="3" max="3" width="17.421875" style="0" customWidth="1"/>
    <col min="4" max="5" width="11.421875" style="0" customWidth="1"/>
    <col min="6" max="6" width="12.7109375" style="0" bestFit="1" customWidth="1"/>
    <col min="7" max="16384" width="11.421875" style="0" customWidth="1"/>
  </cols>
  <sheetData>
    <row r="1" spans="1:10" ht="15.75">
      <c r="A1" s="70" t="s">
        <v>62</v>
      </c>
      <c r="B1" s="33"/>
      <c r="C1" s="33"/>
      <c r="D1" s="33"/>
      <c r="E1" s="33"/>
      <c r="F1" s="33"/>
      <c r="G1" s="33"/>
      <c r="H1" s="33"/>
      <c r="I1" s="33"/>
      <c r="J1" s="33"/>
    </row>
    <row r="2" spans="1:10" ht="13.5" thickBot="1">
      <c r="A2" s="36"/>
      <c r="B2" s="33"/>
      <c r="C2" s="33"/>
      <c r="D2" s="33"/>
      <c r="E2" s="33"/>
      <c r="F2" s="33"/>
      <c r="G2" s="33"/>
      <c r="H2" s="33"/>
      <c r="I2" s="33"/>
      <c r="J2" s="33"/>
    </row>
    <row r="3" spans="1:10" ht="13.5" thickBot="1">
      <c r="A3" s="36" t="s">
        <v>53</v>
      </c>
      <c r="B3" s="56">
        <v>0.1</v>
      </c>
      <c r="C3" s="56">
        <v>0.1</v>
      </c>
      <c r="D3" s="36" t="s">
        <v>54</v>
      </c>
      <c r="E3" s="33"/>
      <c r="F3" s="33"/>
      <c r="G3" s="33"/>
      <c r="H3" s="33"/>
      <c r="I3" s="33"/>
      <c r="J3" s="33"/>
    </row>
    <row r="4" spans="1:10" ht="13.5" thickBot="1">
      <c r="A4" s="36" t="s">
        <v>65</v>
      </c>
      <c r="B4" s="56">
        <v>0.03</v>
      </c>
      <c r="C4" s="33"/>
      <c r="D4" s="33"/>
      <c r="E4" s="33"/>
      <c r="F4" s="33"/>
      <c r="G4" s="33"/>
      <c r="H4" s="33"/>
      <c r="I4" s="33"/>
      <c r="J4" s="33"/>
    </row>
    <row r="5" spans="1:10" ht="12.75">
      <c r="A5" s="33"/>
      <c r="B5" s="33"/>
      <c r="C5" s="33"/>
      <c r="D5" s="33"/>
      <c r="E5" s="33"/>
      <c r="F5" s="33"/>
      <c r="G5" s="33"/>
      <c r="H5" s="33"/>
      <c r="I5" s="33"/>
      <c r="J5" s="33"/>
    </row>
    <row r="6" spans="1:10" ht="12.75" customHeight="1" thickBot="1">
      <c r="A6" s="37" t="s">
        <v>55</v>
      </c>
      <c r="B6" s="33"/>
      <c r="C6" s="38"/>
      <c r="D6" s="33"/>
      <c r="E6" s="33"/>
      <c r="F6" s="33"/>
      <c r="G6" s="33"/>
      <c r="H6" s="33"/>
      <c r="I6" s="33"/>
      <c r="J6" s="33"/>
    </row>
    <row r="7" spans="1:10" ht="13.5" thickBot="1">
      <c r="A7" s="39" t="s">
        <v>56</v>
      </c>
      <c r="B7" s="53">
        <v>400</v>
      </c>
      <c r="C7" s="40"/>
      <c r="D7" s="33"/>
      <c r="E7" s="33"/>
      <c r="F7" s="33"/>
      <c r="G7" s="33"/>
      <c r="H7" s="33"/>
      <c r="I7" s="33"/>
      <c r="J7" s="33"/>
    </row>
    <row r="8" spans="1:10" ht="13.5" thickBot="1">
      <c r="A8" s="39" t="s">
        <v>70</v>
      </c>
      <c r="B8" s="53">
        <v>5</v>
      </c>
      <c r="C8" s="41"/>
      <c r="D8" s="33"/>
      <c r="E8" s="33"/>
      <c r="F8" s="33"/>
      <c r="G8" s="33"/>
      <c r="H8" s="33"/>
      <c r="I8" s="33"/>
      <c r="J8" s="33"/>
    </row>
    <row r="9" spans="1:10" ht="13.5" thickBot="1">
      <c r="A9" s="42" t="s">
        <v>63</v>
      </c>
      <c r="B9" s="55">
        <f>1600/B7</f>
        <v>4</v>
      </c>
      <c r="C9" s="38"/>
      <c r="D9" s="43"/>
      <c r="E9" s="33"/>
      <c r="F9" s="33"/>
      <c r="G9" s="33"/>
      <c r="H9" s="33"/>
      <c r="I9" s="33"/>
      <c r="J9" s="33"/>
    </row>
    <row r="10" spans="1:10" ht="13.5" thickBot="1">
      <c r="A10" s="42" t="s">
        <v>57</v>
      </c>
      <c r="B10" s="54">
        <v>0.7</v>
      </c>
      <c r="C10" s="38"/>
      <c r="D10" s="33"/>
      <c r="E10" s="33"/>
      <c r="F10" s="33"/>
      <c r="G10" s="33"/>
      <c r="H10" s="33"/>
      <c r="I10" s="33"/>
      <c r="J10" s="33"/>
    </row>
    <row r="11" spans="1:10" ht="13.5" thickBot="1">
      <c r="A11" s="42" t="s">
        <v>58</v>
      </c>
      <c r="B11" s="53">
        <v>20</v>
      </c>
      <c r="C11" s="33"/>
      <c r="D11" s="33"/>
      <c r="E11" s="33"/>
      <c r="F11" s="33"/>
      <c r="G11" s="33"/>
      <c r="H11" s="33"/>
      <c r="I11" s="33"/>
      <c r="J11" s="33"/>
    </row>
    <row r="12" spans="1:10" ht="13.5" thickBot="1">
      <c r="A12" s="42" t="s">
        <v>66</v>
      </c>
      <c r="B12" s="53">
        <v>350</v>
      </c>
      <c r="C12" s="33"/>
      <c r="D12" s="33"/>
      <c r="E12" s="33"/>
      <c r="F12" s="33"/>
      <c r="G12" s="33"/>
      <c r="H12" s="33"/>
      <c r="I12" s="33"/>
      <c r="J12" s="33"/>
    </row>
    <row r="13" spans="1:10" ht="15.75">
      <c r="A13" s="37" t="s">
        <v>59</v>
      </c>
      <c r="B13" s="57">
        <f>+B8/($B$9*$B$10*$B$11)*B12</f>
        <v>31.25</v>
      </c>
      <c r="C13" s="33"/>
      <c r="D13" s="33"/>
      <c r="E13" s="33"/>
      <c r="F13" s="33"/>
      <c r="G13" s="33"/>
      <c r="H13" s="33"/>
      <c r="I13" s="33"/>
      <c r="J13" s="33"/>
    </row>
    <row r="14" spans="1:10" ht="7.5" customHeight="1" thickBot="1">
      <c r="A14" s="33"/>
      <c r="B14" s="33"/>
      <c r="C14" s="33"/>
      <c r="D14" s="33"/>
      <c r="E14" s="33"/>
      <c r="F14" s="33"/>
      <c r="G14" s="33"/>
      <c r="H14" s="33"/>
      <c r="I14" s="33"/>
      <c r="J14" s="33"/>
    </row>
    <row r="15" spans="1:10" ht="16.5" thickBot="1">
      <c r="A15" s="37" t="s">
        <v>60</v>
      </c>
      <c r="B15" s="58">
        <f>+B13*C15</f>
        <v>37.5</v>
      </c>
      <c r="C15" s="56">
        <v>1.2</v>
      </c>
      <c r="D15" s="33"/>
      <c r="E15" s="33"/>
      <c r="F15" s="33"/>
      <c r="G15" s="33"/>
      <c r="H15" s="33"/>
      <c r="I15" s="33"/>
      <c r="J15" s="33"/>
    </row>
    <row r="16" spans="1:10" ht="7.5" customHeight="1" thickBot="1">
      <c r="A16" s="33"/>
      <c r="B16" s="44"/>
      <c r="C16" s="45"/>
      <c r="D16" s="33"/>
      <c r="E16" s="33"/>
      <c r="F16" s="33"/>
      <c r="G16" s="33"/>
      <c r="H16" s="33"/>
      <c r="I16" s="33"/>
      <c r="J16" s="33"/>
    </row>
    <row r="17" spans="1:10" ht="16.5" thickBot="1">
      <c r="A17" s="37" t="s">
        <v>61</v>
      </c>
      <c r="B17" s="58">
        <f>+B13*C17</f>
        <v>13.75</v>
      </c>
      <c r="C17" s="56">
        <v>0.44</v>
      </c>
      <c r="D17" s="33"/>
      <c r="E17" s="46"/>
      <c r="F17" s="33"/>
      <c r="G17" s="33"/>
      <c r="H17" s="33"/>
      <c r="I17" s="33"/>
      <c r="J17" s="33"/>
    </row>
    <row r="18" spans="1:10" ht="12.75">
      <c r="A18" s="33"/>
      <c r="B18" s="33"/>
      <c r="C18" s="33"/>
      <c r="D18" s="33"/>
      <c r="E18" s="33"/>
      <c r="F18" s="33"/>
      <c r="G18" s="33"/>
      <c r="H18" s="33"/>
      <c r="I18" s="33"/>
      <c r="J18" s="33"/>
    </row>
    <row r="19" spans="1:10" ht="15">
      <c r="A19" s="47" t="s">
        <v>6</v>
      </c>
      <c r="B19" s="33"/>
      <c r="C19" s="33"/>
      <c r="D19" s="33"/>
      <c r="E19" s="33"/>
      <c r="F19" s="45"/>
      <c r="G19" s="33"/>
      <c r="H19" s="33"/>
      <c r="I19" s="33"/>
      <c r="J19" s="33"/>
    </row>
    <row r="20" spans="1:10" ht="15">
      <c r="A20" s="48"/>
      <c r="B20" s="33"/>
      <c r="C20" s="49"/>
      <c r="D20" s="33"/>
      <c r="E20" s="33"/>
      <c r="F20" s="45"/>
      <c r="G20" s="33"/>
      <c r="H20" s="33"/>
      <c r="I20" s="33"/>
      <c r="J20" s="33"/>
    </row>
    <row r="21" spans="1:10" ht="15">
      <c r="A21" s="47" t="s">
        <v>2</v>
      </c>
      <c r="B21" s="33"/>
      <c r="C21" s="7"/>
      <c r="D21" s="7"/>
      <c r="E21" s="50"/>
      <c r="F21" s="51"/>
      <c r="G21" s="7"/>
      <c r="H21" s="33"/>
      <c r="I21" s="33"/>
      <c r="J21" s="33"/>
    </row>
    <row r="22" spans="1:10" ht="15">
      <c r="A22" s="52"/>
      <c r="B22" s="49"/>
      <c r="C22" s="33"/>
      <c r="D22" s="33"/>
      <c r="E22" s="33"/>
      <c r="F22" s="33"/>
      <c r="G22" s="33"/>
      <c r="H22" s="33"/>
      <c r="I22" s="33"/>
      <c r="J22" s="33"/>
    </row>
    <row r="23" spans="1:10" ht="15">
      <c r="A23" s="31" t="s">
        <v>7</v>
      </c>
      <c r="B23" s="7"/>
      <c r="C23" s="33"/>
      <c r="D23" s="33"/>
      <c r="E23" s="33"/>
      <c r="F23" s="33"/>
      <c r="G23" s="33"/>
      <c r="H23" s="33"/>
      <c r="I23" s="33"/>
      <c r="J23" s="33"/>
    </row>
    <row r="24" spans="1:10" ht="12.75">
      <c r="A24" s="33"/>
      <c r="B24" s="33"/>
      <c r="C24" s="33"/>
      <c r="D24" s="33"/>
      <c r="E24" s="33"/>
      <c r="F24" s="33"/>
      <c r="G24" s="33"/>
      <c r="H24" s="33"/>
      <c r="I24" s="33"/>
      <c r="J24" s="33"/>
    </row>
    <row r="25" spans="1:10" ht="12.75">
      <c r="A25" s="33"/>
      <c r="B25" s="33"/>
      <c r="C25" s="33"/>
      <c r="D25" s="33"/>
      <c r="E25" s="33"/>
      <c r="F25" s="33"/>
      <c r="G25" s="33"/>
      <c r="H25" s="33"/>
      <c r="I25" s="33"/>
      <c r="J25" s="33"/>
    </row>
    <row r="26" spans="1:10" ht="12.75">
      <c r="A26" s="33"/>
      <c r="B26" s="33"/>
      <c r="C26" s="33"/>
      <c r="D26" s="33"/>
      <c r="E26" s="33"/>
      <c r="F26" s="33"/>
      <c r="G26" s="33"/>
      <c r="H26" s="33"/>
      <c r="I26" s="33"/>
      <c r="J26" s="33"/>
    </row>
  </sheetData>
  <hyperlinks>
    <hyperlink ref="A23" location="Presentation!A19" display="Back to Presentation"/>
    <hyperlink ref="A19" location="'Costs Estimates'!A1" display="Go to Cost Estimates"/>
    <hyperlink ref="A21" location="'Raw Data'!A2" display="Go to Raw Data"/>
  </hyperlink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L115"/>
  <sheetViews>
    <sheetView zoomScale="75" zoomScaleNormal="75" workbookViewId="0" topLeftCell="A70">
      <selection activeCell="J109" sqref="J109"/>
    </sheetView>
  </sheetViews>
  <sheetFormatPr defaultColWidth="9.140625" defaultRowHeight="12.75"/>
  <cols>
    <col min="1" max="1" width="3.421875" style="1" customWidth="1"/>
    <col min="2" max="2" width="20.00390625" style="1" customWidth="1"/>
    <col min="3" max="3" width="13.7109375" style="1" customWidth="1"/>
    <col min="4" max="4" width="14.7109375" style="1" customWidth="1"/>
    <col min="5" max="5" width="13.7109375" style="1" customWidth="1"/>
    <col min="6" max="10" width="12.140625" style="1" customWidth="1"/>
    <col min="11" max="11" width="13.28125" style="1" customWidth="1"/>
    <col min="12" max="12" width="3.28125" style="1" customWidth="1"/>
    <col min="13" max="16384" width="11.421875" style="1" customWidth="1"/>
  </cols>
  <sheetData>
    <row r="1" spans="1:12" ht="15.75">
      <c r="A1" s="7"/>
      <c r="B1" s="28" t="s">
        <v>33</v>
      </c>
      <c r="C1" s="7"/>
      <c r="D1" s="7"/>
      <c r="E1" s="7"/>
      <c r="F1" s="7"/>
      <c r="G1" s="7"/>
      <c r="H1" s="7"/>
      <c r="I1" s="7"/>
      <c r="J1" s="7"/>
      <c r="K1" s="7"/>
      <c r="L1" s="7"/>
    </row>
    <row r="2" spans="1:12" ht="12.75">
      <c r="A2" s="7"/>
      <c r="B2" s="7"/>
      <c r="C2" s="7"/>
      <c r="D2" s="7"/>
      <c r="E2" s="7"/>
      <c r="F2" s="7"/>
      <c r="G2" s="7"/>
      <c r="H2" s="7"/>
      <c r="I2" s="7"/>
      <c r="J2" s="7"/>
      <c r="K2" s="7"/>
      <c r="L2" s="7"/>
    </row>
    <row r="3" spans="1:12" ht="15">
      <c r="A3" s="7"/>
      <c r="B3" s="75" t="s">
        <v>4</v>
      </c>
      <c r="C3" s="75"/>
      <c r="D3" s="75"/>
      <c r="E3" s="7"/>
      <c r="F3" s="7"/>
      <c r="G3" s="7"/>
      <c r="H3" s="7"/>
      <c r="I3" s="7"/>
      <c r="J3" s="7"/>
      <c r="K3" s="7"/>
      <c r="L3" s="7"/>
    </row>
    <row r="4" spans="1:12" ht="15">
      <c r="A4" s="7"/>
      <c r="B4" s="76" t="s">
        <v>8</v>
      </c>
      <c r="C4" s="76"/>
      <c r="D4" s="76"/>
      <c r="E4" s="7"/>
      <c r="F4" s="7"/>
      <c r="G4" s="7"/>
      <c r="H4" s="7"/>
      <c r="I4" s="7"/>
      <c r="J4" s="7"/>
      <c r="K4" s="7"/>
      <c r="L4" s="7"/>
    </row>
    <row r="5" spans="1:12" ht="15">
      <c r="A5" s="7"/>
      <c r="B5" s="76" t="s">
        <v>5</v>
      </c>
      <c r="C5" s="76"/>
      <c r="D5" s="76"/>
      <c r="E5" s="7"/>
      <c r="F5" s="7"/>
      <c r="G5" s="7"/>
      <c r="H5" s="7"/>
      <c r="I5" s="7"/>
      <c r="J5" s="7"/>
      <c r="K5" s="7"/>
      <c r="L5" s="7"/>
    </row>
    <row r="6" spans="1:12" ht="15">
      <c r="A6" s="7"/>
      <c r="B6" s="29"/>
      <c r="C6" s="29"/>
      <c r="D6" s="30"/>
      <c r="E6" s="7"/>
      <c r="F6" s="7"/>
      <c r="G6" s="7"/>
      <c r="H6" s="7"/>
      <c r="I6" s="7"/>
      <c r="J6" s="7"/>
      <c r="K6" s="7"/>
      <c r="L6" s="7"/>
    </row>
    <row r="7" spans="1:12" ht="15">
      <c r="A7" s="7"/>
      <c r="B7" s="75" t="s">
        <v>3</v>
      </c>
      <c r="C7" s="75"/>
      <c r="D7" s="75"/>
      <c r="E7" s="7"/>
      <c r="F7" s="7"/>
      <c r="G7" s="7"/>
      <c r="H7" s="7"/>
      <c r="I7" s="7"/>
      <c r="J7" s="7"/>
      <c r="K7" s="7"/>
      <c r="L7" s="7"/>
    </row>
    <row r="8" spans="1:12" ht="15">
      <c r="A8" s="7"/>
      <c r="B8" s="76" t="s">
        <v>7</v>
      </c>
      <c r="C8" s="76"/>
      <c r="D8" s="76"/>
      <c r="E8" s="7"/>
      <c r="F8" s="7"/>
      <c r="G8" s="7"/>
      <c r="H8" s="7"/>
      <c r="I8" s="7"/>
      <c r="J8" s="7"/>
      <c r="K8" s="7"/>
      <c r="L8" s="7"/>
    </row>
    <row r="9" spans="1:12" ht="15.75" thickBot="1">
      <c r="A9" s="7"/>
      <c r="B9" s="31"/>
      <c r="C9" s="7"/>
      <c r="D9" s="7"/>
      <c r="E9" s="7"/>
      <c r="F9" s="7"/>
      <c r="G9" s="7"/>
      <c r="H9" s="7"/>
      <c r="I9" s="7"/>
      <c r="J9" s="7"/>
      <c r="K9" s="7"/>
      <c r="L9" s="7"/>
    </row>
    <row r="10" spans="1:12" ht="18">
      <c r="A10" s="2"/>
      <c r="B10" s="3"/>
      <c r="C10" s="3"/>
      <c r="D10" s="4" t="s">
        <v>32</v>
      </c>
      <c r="E10" s="3"/>
      <c r="F10" s="3"/>
      <c r="G10" s="3"/>
      <c r="H10" s="26"/>
      <c r="I10" s="3"/>
      <c r="J10" s="3"/>
      <c r="K10" s="12" t="s">
        <v>1</v>
      </c>
      <c r="L10" s="5"/>
    </row>
    <row r="11" spans="1:12" ht="13.5" thickBot="1">
      <c r="A11" s="6"/>
      <c r="B11" s="7"/>
      <c r="C11" s="7"/>
      <c r="D11" s="7"/>
      <c r="E11" s="7"/>
      <c r="F11" s="7"/>
      <c r="G11" s="7"/>
      <c r="H11" s="7"/>
      <c r="I11" s="7"/>
      <c r="J11" s="7"/>
      <c r="K11" s="7"/>
      <c r="L11" s="8"/>
    </row>
    <row r="12" spans="1:12" ht="13.5" thickBot="1">
      <c r="A12" s="6"/>
      <c r="B12" s="77" t="s">
        <v>29</v>
      </c>
      <c r="C12" s="73" t="s">
        <v>34</v>
      </c>
      <c r="D12" s="73"/>
      <c r="E12" s="73"/>
      <c r="F12" s="73"/>
      <c r="G12" s="73"/>
      <c r="H12" s="73"/>
      <c r="I12" s="73"/>
      <c r="J12" s="73"/>
      <c r="K12" s="74"/>
      <c r="L12" s="8"/>
    </row>
    <row r="13" spans="1:12" ht="13.5" thickBot="1">
      <c r="A13" s="6"/>
      <c r="B13" s="78"/>
      <c r="C13" s="71" t="s">
        <v>10</v>
      </c>
      <c r="D13" s="71"/>
      <c r="E13" s="72"/>
      <c r="F13" s="85" t="s">
        <v>37</v>
      </c>
      <c r="G13" s="71"/>
      <c r="H13" s="72"/>
      <c r="I13" s="85" t="s">
        <v>27</v>
      </c>
      <c r="J13" s="71"/>
      <c r="K13" s="72"/>
      <c r="L13" s="8"/>
    </row>
    <row r="14" spans="1:12" ht="13.5" thickBot="1">
      <c r="A14" s="6"/>
      <c r="B14" s="79"/>
      <c r="C14" s="13" t="s">
        <v>35</v>
      </c>
      <c r="D14" s="13" t="s">
        <v>36</v>
      </c>
      <c r="E14" s="13" t="s">
        <v>9</v>
      </c>
      <c r="F14" s="13" t="s">
        <v>35</v>
      </c>
      <c r="G14" s="13" t="s">
        <v>36</v>
      </c>
      <c r="H14" s="13" t="s">
        <v>9</v>
      </c>
      <c r="I14" s="13" t="s">
        <v>35</v>
      </c>
      <c r="J14" s="13" t="s">
        <v>36</v>
      </c>
      <c r="K14" s="13" t="s">
        <v>9</v>
      </c>
      <c r="L14" s="8"/>
    </row>
    <row r="15" spans="1:12" ht="12.75">
      <c r="A15" s="6"/>
      <c r="B15" s="14" t="s">
        <v>11</v>
      </c>
      <c r="C15" s="15">
        <f>+'Raw Data'!B10*'Core Cost Parameters'!$B$13*(1+'Core Cost Parameters'!$B$3)</f>
        <v>11758415.625000002</v>
      </c>
      <c r="D15" s="15">
        <f>+'Raw Data'!C10*'Core Cost Parameters'!$B$13*(1+'Core Cost Parameters'!$B$3)</f>
        <v>9499359.375</v>
      </c>
      <c r="E15" s="15">
        <f>+D15+C15</f>
        <v>21257775</v>
      </c>
      <c r="F15" s="15">
        <f>+'Raw Data'!E10*'Core Cost Parameters'!$B$13*(1-'Core Cost Parameters'!$C$3)</f>
        <v>733809.375</v>
      </c>
      <c r="G15" s="15">
        <f>+'Raw Data'!F10*'Core Cost Parameters'!$B$13*(1-'Core Cost Parameters'!$C$3)</f>
        <v>593184.375</v>
      </c>
      <c r="H15" s="15">
        <f>+G15+F15</f>
        <v>1326993.75</v>
      </c>
      <c r="I15" s="15">
        <f aca="true" t="shared" si="0" ref="I15:I24">+F15+C15</f>
        <v>12492225.000000002</v>
      </c>
      <c r="J15" s="15">
        <f aca="true" t="shared" si="1" ref="J15:J24">+G15+D15</f>
        <v>10092543.75</v>
      </c>
      <c r="K15" s="15">
        <f>+H15+E15</f>
        <v>22584768.75</v>
      </c>
      <c r="L15" s="8"/>
    </row>
    <row r="16" spans="1:12" ht="12.75">
      <c r="A16" s="6"/>
      <c r="B16" s="14" t="s">
        <v>12</v>
      </c>
      <c r="C16" s="15">
        <f>+'Raw Data'!B11*'Core Cost Parameters'!$B$13*(1+'Core Cost Parameters'!$B$3)</f>
        <v>14240875.000000002</v>
      </c>
      <c r="D16" s="15">
        <f>+'Raw Data'!C11*'Core Cost Parameters'!$B$13*(1+'Core Cost Parameters'!$B$3)</f>
        <v>10101746.875</v>
      </c>
      <c r="E16" s="15">
        <f aca="true" t="shared" si="2" ref="E16:E24">+D16+C16</f>
        <v>24342621.875</v>
      </c>
      <c r="F16" s="15">
        <f>+'Raw Data'!E11*'Core Cost Parameters'!$B$13*(1-'Core Cost Parameters'!$C$3)</f>
        <v>3902653.125</v>
      </c>
      <c r="G16" s="15">
        <f>+'Raw Data'!F11*'Core Cost Parameters'!$B$13*(1-'Core Cost Parameters'!$C$3)</f>
        <v>2665434.375</v>
      </c>
      <c r="H16" s="15">
        <f>+G16+F16</f>
        <v>6568087.5</v>
      </c>
      <c r="I16" s="15">
        <f t="shared" si="0"/>
        <v>18143528.125</v>
      </c>
      <c r="J16" s="15">
        <f t="shared" si="1"/>
        <v>12767181.25</v>
      </c>
      <c r="K16" s="15">
        <f aca="true" t="shared" si="3" ref="K16:K24">+H16+E16</f>
        <v>30910709.375</v>
      </c>
      <c r="L16" s="8"/>
    </row>
    <row r="17" spans="1:12" ht="12.75">
      <c r="A17" s="6"/>
      <c r="B17" s="14" t="s">
        <v>38</v>
      </c>
      <c r="C17" s="15">
        <f>+'Raw Data'!B12*'Core Cost Parameters'!$B$13*(1+'Core Cost Parameters'!$B$3)</f>
        <v>8917321.875</v>
      </c>
      <c r="D17" s="15">
        <f>+'Raw Data'!C12*'Core Cost Parameters'!$B$13*(1+'Core Cost Parameters'!$B$3)</f>
        <v>6642006.250000001</v>
      </c>
      <c r="E17" s="15">
        <f t="shared" si="2"/>
        <v>15559328.125</v>
      </c>
      <c r="F17" s="15">
        <f>+'Raw Data'!E12*'Core Cost Parameters'!$B$13*(1-'Core Cost Parameters'!$C$3)</f>
        <v>806259.375</v>
      </c>
      <c r="G17" s="15">
        <f>+'Raw Data'!F12*'Core Cost Parameters'!$B$13*(1-'Core Cost Parameters'!$C$3)</f>
        <v>574875</v>
      </c>
      <c r="H17" s="15">
        <f aca="true" t="shared" si="4" ref="H17:H24">+G17+F17</f>
        <v>1381134.375</v>
      </c>
      <c r="I17" s="15">
        <f t="shared" si="0"/>
        <v>9723581.25</v>
      </c>
      <c r="J17" s="15">
        <f t="shared" si="1"/>
        <v>7216881.250000001</v>
      </c>
      <c r="K17" s="15">
        <f t="shared" si="3"/>
        <v>16940462.5</v>
      </c>
      <c r="L17" s="8"/>
    </row>
    <row r="18" spans="1:12" ht="12.75">
      <c r="A18" s="6"/>
      <c r="B18" s="14" t="s">
        <v>30</v>
      </c>
      <c r="C18" s="15">
        <f>+'Raw Data'!B13*'Core Cost Parameters'!$B$13*(1+'Core Cost Parameters'!$B$3)</f>
        <v>10313084.375</v>
      </c>
      <c r="D18" s="15">
        <f>+'Raw Data'!C13*'Core Cost Parameters'!$B$13*(1+'Core Cost Parameters'!$B$3)</f>
        <v>7539709.375000001</v>
      </c>
      <c r="E18" s="15">
        <f t="shared" si="2"/>
        <v>17852793.75</v>
      </c>
      <c r="F18" s="15">
        <f>+'Raw Data'!E13*'Core Cost Parameters'!$B$13*(1-'Core Cost Parameters'!$C$3)</f>
        <v>500231.25</v>
      </c>
      <c r="G18" s="15">
        <f>+'Raw Data'!F13*'Core Cost Parameters'!$B$13*(1-'Core Cost Parameters'!$C$3)</f>
        <v>352940.625</v>
      </c>
      <c r="H18" s="15">
        <f t="shared" si="4"/>
        <v>853171.875</v>
      </c>
      <c r="I18" s="15">
        <f t="shared" si="0"/>
        <v>10813315.625</v>
      </c>
      <c r="J18" s="15">
        <f t="shared" si="1"/>
        <v>7892650.000000001</v>
      </c>
      <c r="K18" s="15">
        <f t="shared" si="3"/>
        <v>18705965.625</v>
      </c>
      <c r="L18" s="8"/>
    </row>
    <row r="19" spans="1:12" ht="12.75">
      <c r="A19" s="6"/>
      <c r="B19" s="14" t="s">
        <v>39</v>
      </c>
      <c r="C19" s="15">
        <f>+'Raw Data'!B14*'Core Cost Parameters'!$B$13*(1+'Core Cost Parameters'!$B$3)</f>
        <v>9603481.25</v>
      </c>
      <c r="D19" s="15">
        <f>+'Raw Data'!C14*'Core Cost Parameters'!$B$13*(1+'Core Cost Parameters'!$B$3)</f>
        <v>6177084.375000001</v>
      </c>
      <c r="E19" s="15">
        <f t="shared" si="2"/>
        <v>15780565.625</v>
      </c>
      <c r="F19" s="15">
        <f>+'Raw Data'!E14*'Core Cost Parameters'!$B$13*(1-'Core Cost Parameters'!$C$3)</f>
        <v>892743.75</v>
      </c>
      <c r="G19" s="15">
        <f>+'Raw Data'!F14*'Core Cost Parameters'!$B$13*(1-'Core Cost Parameters'!$C$3)</f>
        <v>521746.875</v>
      </c>
      <c r="H19" s="15">
        <f t="shared" si="4"/>
        <v>1414490.625</v>
      </c>
      <c r="I19" s="15">
        <f t="shared" si="0"/>
        <v>10496225</v>
      </c>
      <c r="J19" s="15">
        <f t="shared" si="1"/>
        <v>6698831.250000001</v>
      </c>
      <c r="K19" s="15">
        <f t="shared" si="3"/>
        <v>17195056.25</v>
      </c>
      <c r="L19" s="8"/>
    </row>
    <row r="20" spans="1:12" ht="12.75">
      <c r="A20" s="6"/>
      <c r="B20" s="14" t="s">
        <v>46</v>
      </c>
      <c r="C20" s="15">
        <f>+'Raw Data'!B15*'Core Cost Parameters'!$B$13*(1+'Core Cost Parameters'!$B$3)</f>
        <v>8848846.875</v>
      </c>
      <c r="D20" s="15">
        <f>+'Raw Data'!C15*'Core Cost Parameters'!$B$13*(1+'Core Cost Parameters'!$B$3)</f>
        <v>7585187.500000001</v>
      </c>
      <c r="E20" s="15">
        <f t="shared" si="2"/>
        <v>16434034.375</v>
      </c>
      <c r="F20" s="15">
        <f>+'Raw Data'!E15*'Core Cost Parameters'!$B$13*(1-'Core Cost Parameters'!$C$3)</f>
        <v>379856.25</v>
      </c>
      <c r="G20" s="15">
        <f>+'Raw Data'!F15*'Core Cost Parameters'!$B$13*(1-'Core Cost Parameters'!$C$3)</f>
        <v>319471.875</v>
      </c>
      <c r="H20" s="15">
        <f t="shared" si="4"/>
        <v>699328.125</v>
      </c>
      <c r="I20" s="15">
        <f t="shared" si="0"/>
        <v>9228703.125</v>
      </c>
      <c r="J20" s="15">
        <f t="shared" si="1"/>
        <v>7904659.375000001</v>
      </c>
      <c r="K20" s="15">
        <f t="shared" si="3"/>
        <v>17133362.5</v>
      </c>
      <c r="L20" s="8"/>
    </row>
    <row r="21" spans="1:12" ht="12.75">
      <c r="A21" s="6"/>
      <c r="B21" s="14" t="s">
        <v>31</v>
      </c>
      <c r="C21" s="15">
        <f>+'Raw Data'!B16*'Core Cost Parameters'!$B$13*(1+'Core Cost Parameters'!$B$3)</f>
        <v>10167850</v>
      </c>
      <c r="D21" s="15">
        <f>+'Raw Data'!C16*'Core Cost Parameters'!$B$13*(1+'Core Cost Parameters'!$B$3)</f>
        <v>6799718.750000001</v>
      </c>
      <c r="E21" s="15">
        <f t="shared" si="2"/>
        <v>16967568.75</v>
      </c>
      <c r="F21" s="15">
        <f>+'Raw Data'!E16*'Core Cost Parameters'!$B$13*(1-'Core Cost Parameters'!$C$3)</f>
        <v>760781.25</v>
      </c>
      <c r="G21" s="15">
        <f>+'Raw Data'!F16*'Core Cost Parameters'!$B$13*(1-'Core Cost Parameters'!$C$3)</f>
        <v>511425</v>
      </c>
      <c r="H21" s="15">
        <f t="shared" si="4"/>
        <v>1272206.25</v>
      </c>
      <c r="I21" s="15">
        <f t="shared" si="0"/>
        <v>10928631.25</v>
      </c>
      <c r="J21" s="15">
        <f t="shared" si="1"/>
        <v>7311143.750000001</v>
      </c>
      <c r="K21" s="15">
        <f t="shared" si="3"/>
        <v>18239775</v>
      </c>
      <c r="L21" s="8"/>
    </row>
    <row r="22" spans="1:12" ht="12.75">
      <c r="A22" s="6"/>
      <c r="B22" s="14" t="s">
        <v>13</v>
      </c>
      <c r="C22" s="15">
        <f>+'Raw Data'!B17*'Core Cost Parameters'!$B$13*(1+'Core Cost Parameters'!$B$3)</f>
        <v>7959565.625000001</v>
      </c>
      <c r="D22" s="15">
        <f>+'Raw Data'!C17*'Core Cost Parameters'!$B$13*(1+'Core Cost Parameters'!$B$3)</f>
        <v>7147696.875000001</v>
      </c>
      <c r="E22" s="15">
        <f t="shared" si="2"/>
        <v>15107262.500000002</v>
      </c>
      <c r="F22" s="15">
        <f>+'Raw Data'!E17*'Core Cost Parameters'!$B$13*(1-'Core Cost Parameters'!$C$3)</f>
        <v>227840.625</v>
      </c>
      <c r="G22" s="15">
        <f>+'Raw Data'!F17*'Core Cost Parameters'!$B$13*(1-'Core Cost Parameters'!$C$3)</f>
        <v>206971.875</v>
      </c>
      <c r="H22" s="15">
        <f t="shared" si="4"/>
        <v>434812.5</v>
      </c>
      <c r="I22" s="15">
        <f t="shared" si="0"/>
        <v>8187406.250000001</v>
      </c>
      <c r="J22" s="15">
        <f t="shared" si="1"/>
        <v>7354668.750000001</v>
      </c>
      <c r="K22" s="15">
        <f t="shared" si="3"/>
        <v>15542075.000000002</v>
      </c>
      <c r="L22" s="8"/>
    </row>
    <row r="23" spans="1:12" ht="12.75">
      <c r="A23" s="6"/>
      <c r="B23" s="14" t="s">
        <v>50</v>
      </c>
      <c r="C23" s="15">
        <f>+'Raw Data'!B18*'Core Cost Parameters'!$B$13*(1+'Core Cost Parameters'!$B$3)</f>
        <v>5401068.75</v>
      </c>
      <c r="D23" s="15">
        <f>+'Raw Data'!C18*'Core Cost Parameters'!$B$13*(1+'Core Cost Parameters'!$B$3)</f>
        <v>4027306.2500000005</v>
      </c>
      <c r="E23" s="15">
        <f t="shared" si="2"/>
        <v>9428375</v>
      </c>
      <c r="F23" s="15">
        <f>+'Raw Data'!E18*'Core Cost Parameters'!$B$13*(1-'Core Cost Parameters'!$C$3)</f>
        <v>155446.875</v>
      </c>
      <c r="G23" s="15">
        <f>+'Raw Data'!F18*'Core Cost Parameters'!$B$13*(1-'Core Cost Parameters'!$C$3)</f>
        <v>117787.5</v>
      </c>
      <c r="H23" s="15">
        <f t="shared" si="4"/>
        <v>273234.375</v>
      </c>
      <c r="I23" s="15">
        <f t="shared" si="0"/>
        <v>5556515.625</v>
      </c>
      <c r="J23" s="15">
        <f t="shared" si="1"/>
        <v>4145093.7500000005</v>
      </c>
      <c r="K23" s="15">
        <f t="shared" si="3"/>
        <v>9701609.375</v>
      </c>
      <c r="L23" s="8"/>
    </row>
    <row r="24" spans="1:12" ht="13.5" thickBot="1">
      <c r="A24" s="6"/>
      <c r="B24" s="14" t="s">
        <v>41</v>
      </c>
      <c r="C24" s="15">
        <f>+'Raw Data'!B19*'Core Cost Parameters'!$B$13*(1+'Core Cost Parameters'!$B$3)</f>
        <v>10029215.625</v>
      </c>
      <c r="D24" s="15">
        <f>+'Raw Data'!C19*'Core Cost Parameters'!$B$13*(1+'Core Cost Parameters'!$B$3)</f>
        <v>7617878.125000001</v>
      </c>
      <c r="E24" s="15">
        <f t="shared" si="2"/>
        <v>17647093.75</v>
      </c>
      <c r="F24" s="15">
        <f>+'Raw Data'!E19*'Core Cost Parameters'!$B$13*(1-'Core Cost Parameters'!$C$3)</f>
        <v>2957653.125</v>
      </c>
      <c r="G24" s="15">
        <f>+'Raw Data'!F19*'Core Cost Parameters'!$B$13*(1-'Core Cost Parameters'!$C$3)</f>
        <v>2206378.125</v>
      </c>
      <c r="H24" s="15">
        <f t="shared" si="4"/>
        <v>5164031.25</v>
      </c>
      <c r="I24" s="15">
        <f t="shared" si="0"/>
        <v>12986868.75</v>
      </c>
      <c r="J24" s="15">
        <f t="shared" si="1"/>
        <v>9824256.25</v>
      </c>
      <c r="K24" s="15">
        <f t="shared" si="3"/>
        <v>22811125</v>
      </c>
      <c r="L24" s="8"/>
    </row>
    <row r="25" spans="1:12" ht="13.5" thickBot="1">
      <c r="A25" s="6"/>
      <c r="B25" s="16" t="s">
        <v>15</v>
      </c>
      <c r="C25" s="17">
        <f>SUM(C15:C24)</f>
        <v>97239725</v>
      </c>
      <c r="D25" s="17">
        <f aca="true" t="shared" si="5" ref="D25:K25">SUM(D15:D24)</f>
        <v>73137693.75</v>
      </c>
      <c r="E25" s="17">
        <f t="shared" si="5"/>
        <v>170377418.75</v>
      </c>
      <c r="F25" s="17">
        <f t="shared" si="5"/>
        <v>11317275</v>
      </c>
      <c r="G25" s="17">
        <f t="shared" si="5"/>
        <v>8070215.625</v>
      </c>
      <c r="H25" s="17">
        <f t="shared" si="5"/>
        <v>19387490.625</v>
      </c>
      <c r="I25" s="17">
        <f t="shared" si="5"/>
        <v>108557000</v>
      </c>
      <c r="J25" s="17">
        <f t="shared" si="5"/>
        <v>81207909.375</v>
      </c>
      <c r="K25" s="17">
        <f t="shared" si="5"/>
        <v>189764909.375</v>
      </c>
      <c r="L25" s="8"/>
    </row>
    <row r="26" spans="1:12" ht="12.75">
      <c r="A26" s="6"/>
      <c r="B26" s="1" t="s">
        <v>42</v>
      </c>
      <c r="C26" s="7"/>
      <c r="D26" s="7"/>
      <c r="E26" s="7"/>
      <c r="F26" s="7"/>
      <c r="G26" s="7"/>
      <c r="H26" s="7"/>
      <c r="I26" s="7"/>
      <c r="J26" s="7"/>
      <c r="K26" s="7"/>
      <c r="L26" s="8"/>
    </row>
    <row r="27" spans="1:12" ht="13.5" thickBot="1">
      <c r="A27" s="6"/>
      <c r="B27" s="7" t="s">
        <v>43</v>
      </c>
      <c r="C27" s="7"/>
      <c r="D27" s="7"/>
      <c r="E27" s="7"/>
      <c r="F27" s="7"/>
      <c r="G27" s="7"/>
      <c r="H27" s="7"/>
      <c r="I27" s="7"/>
      <c r="J27" s="7"/>
      <c r="K27" s="7"/>
      <c r="L27" s="8"/>
    </row>
    <row r="28" spans="1:12" ht="25.5" customHeight="1" thickBot="1">
      <c r="A28" s="6"/>
      <c r="B28" s="7"/>
      <c r="C28" s="7"/>
      <c r="D28" s="83" t="s">
        <v>44</v>
      </c>
      <c r="E28" s="80" t="s">
        <v>45</v>
      </c>
      <c r="F28" s="81"/>
      <c r="G28" s="82"/>
      <c r="H28" s="7"/>
      <c r="I28" s="7"/>
      <c r="J28" s="7"/>
      <c r="K28" s="7"/>
      <c r="L28" s="8"/>
    </row>
    <row r="29" spans="1:12" ht="13.5" thickBot="1">
      <c r="A29" s="6"/>
      <c r="B29" s="7"/>
      <c r="C29" s="7"/>
      <c r="D29" s="84"/>
      <c r="E29" s="18" t="s">
        <v>10</v>
      </c>
      <c r="F29" s="18" t="s">
        <v>37</v>
      </c>
      <c r="G29" s="18" t="s">
        <v>9</v>
      </c>
      <c r="H29" s="7"/>
      <c r="I29" s="7"/>
      <c r="J29" s="7"/>
      <c r="K29" s="7"/>
      <c r="L29" s="8"/>
    </row>
    <row r="30" spans="1:12" ht="12.75">
      <c r="A30" s="6"/>
      <c r="B30" s="7"/>
      <c r="C30" s="7"/>
      <c r="D30" s="21" t="s">
        <v>16</v>
      </c>
      <c r="E30" s="24">
        <f>+'Raw Data'!B25*'Core Cost Parameters'!$B$13*(1+'Core Cost Parameters'!$B$3)</f>
        <v>32955492.573807444</v>
      </c>
      <c r="F30" s="24">
        <f>+'Raw Data'!C25*'Core Cost Parameters'!$B$13*(1-'Core Cost Parameters'!$C$3)</f>
        <v>2611657.5953151607</v>
      </c>
      <c r="G30" s="24">
        <f>+F30+E30</f>
        <v>35567150.16912261</v>
      </c>
      <c r="H30" s="7"/>
      <c r="I30" s="7"/>
      <c r="J30" s="7"/>
      <c r="K30" s="7"/>
      <c r="L30" s="8"/>
    </row>
    <row r="31" spans="1:12" ht="12.75">
      <c r="A31" s="6"/>
      <c r="B31" s="7"/>
      <c r="C31" s="7"/>
      <c r="D31" s="22" t="s">
        <v>17</v>
      </c>
      <c r="E31" s="25">
        <f>+'Raw Data'!B26*'Core Cost Parameters'!$B$13*(1+'Core Cost Parameters'!$B$3)</f>
        <v>25780157.271592915</v>
      </c>
      <c r="F31" s="25">
        <f>+'Raw Data'!C26*'Core Cost Parameters'!$B$13*(1-'Core Cost Parameters'!$C$3)</f>
        <v>2706441.3718062188</v>
      </c>
      <c r="G31" s="25">
        <f aca="true" t="shared" si="6" ref="G31:G40">+F31+E31</f>
        <v>28486598.643399134</v>
      </c>
      <c r="H31" s="7"/>
      <c r="I31" s="7"/>
      <c r="J31" s="7"/>
      <c r="K31" s="7"/>
      <c r="L31" s="8"/>
    </row>
    <row r="32" spans="1:12" ht="12.75">
      <c r="A32" s="6"/>
      <c r="B32" s="7"/>
      <c r="C32" s="7"/>
      <c r="D32" s="22" t="s">
        <v>18</v>
      </c>
      <c r="E32" s="25">
        <f>+'Raw Data'!B27*'Core Cost Parameters'!$B$13*(1+'Core Cost Parameters'!$B$3)</f>
        <v>17921172.381607577</v>
      </c>
      <c r="F32" s="25">
        <f>+'Raw Data'!C27*'Core Cost Parameters'!$B$13*(1-'Core Cost Parameters'!$C$3)</f>
        <v>2419173.6184410104</v>
      </c>
      <c r="G32" s="25">
        <f t="shared" si="6"/>
        <v>20340346.00004859</v>
      </c>
      <c r="H32" s="7"/>
      <c r="I32" s="7"/>
      <c r="J32" s="7"/>
      <c r="K32" s="7"/>
      <c r="L32" s="8"/>
    </row>
    <row r="33" spans="1:12" ht="12.75">
      <c r="A33" s="6"/>
      <c r="B33" s="7"/>
      <c r="C33" s="7"/>
      <c r="D33" s="22" t="s">
        <v>19</v>
      </c>
      <c r="E33" s="25">
        <f>+'Raw Data'!B28*'Core Cost Parameters'!$B$13*(1+'Core Cost Parameters'!$B$3)</f>
        <v>16262202.617746288</v>
      </c>
      <c r="F33" s="25">
        <f>+'Raw Data'!C28*'Core Cost Parameters'!$B$13*(1-'Core Cost Parameters'!$C$3)</f>
        <v>2208121.7427875875</v>
      </c>
      <c r="G33" s="25">
        <f t="shared" si="6"/>
        <v>18470324.360533874</v>
      </c>
      <c r="H33" s="7"/>
      <c r="I33" s="7"/>
      <c r="J33" s="7"/>
      <c r="K33" s="7"/>
      <c r="L33" s="8"/>
    </row>
    <row r="34" spans="1:12" ht="12.75">
      <c r="A34" s="6"/>
      <c r="B34" s="7"/>
      <c r="C34" s="7"/>
      <c r="D34" s="22" t="s">
        <v>20</v>
      </c>
      <c r="E34" s="25">
        <f>+'Raw Data'!B29*'Core Cost Parameters'!$B$13*(1+'Core Cost Parameters'!$B$3)</f>
        <v>14303501.768242253</v>
      </c>
      <c r="F34" s="25">
        <f>+'Raw Data'!C29*'Core Cost Parameters'!$B$13*(1-'Core Cost Parameters'!$C$3)</f>
        <v>1985501.3856957688</v>
      </c>
      <c r="G34" s="25">
        <f t="shared" si="6"/>
        <v>16289003.153938022</v>
      </c>
      <c r="H34" s="7"/>
      <c r="I34" s="7"/>
      <c r="J34" s="7"/>
      <c r="K34" s="7"/>
      <c r="L34" s="8"/>
    </row>
    <row r="35" spans="1:12" ht="12.75">
      <c r="A35" s="6"/>
      <c r="B35" s="7"/>
      <c r="C35" s="7"/>
      <c r="D35" s="22" t="s">
        <v>21</v>
      </c>
      <c r="E35" s="25">
        <f>+'Raw Data'!B30*'Core Cost Parameters'!$B$13*(1+'Core Cost Parameters'!$B$3)</f>
        <v>12019097.11949894</v>
      </c>
      <c r="F35" s="25">
        <f>+'Raw Data'!C30*'Core Cost Parameters'!$B$13*(1-'Core Cost Parameters'!$C$3)</f>
        <v>1602380.5004124243</v>
      </c>
      <c r="G35" s="25">
        <f t="shared" si="6"/>
        <v>13621477.619911365</v>
      </c>
      <c r="H35" s="7"/>
      <c r="I35" s="7"/>
      <c r="J35" s="7"/>
      <c r="K35" s="7"/>
      <c r="L35" s="8"/>
    </row>
    <row r="36" spans="1:12" ht="12.75">
      <c r="A36" s="6"/>
      <c r="B36" s="7"/>
      <c r="C36" s="7"/>
      <c r="D36" s="22" t="s">
        <v>22</v>
      </c>
      <c r="E36" s="25">
        <f>+'Raw Data'!B31*'Core Cost Parameters'!$B$13*(1+'Core Cost Parameters'!$B$3)</f>
        <v>10195334.965921715</v>
      </c>
      <c r="F36" s="25">
        <f>+'Raw Data'!C31*'Core Cost Parameters'!$B$13*(1-'Core Cost Parameters'!$C$3)</f>
        <v>1265727.9691421322</v>
      </c>
      <c r="G36" s="25">
        <f t="shared" si="6"/>
        <v>11461062.935063846</v>
      </c>
      <c r="H36" s="7"/>
      <c r="I36" s="7"/>
      <c r="J36" s="7"/>
      <c r="K36" s="7"/>
      <c r="L36" s="8"/>
    </row>
    <row r="37" spans="1:12" ht="12.75">
      <c r="A37" s="6"/>
      <c r="B37" s="7"/>
      <c r="C37" s="7"/>
      <c r="D37" s="22" t="s">
        <v>23</v>
      </c>
      <c r="E37" s="25">
        <f>+'Raw Data'!B32*'Core Cost Parameters'!$B$13*(1+'Core Cost Parameters'!$B$3)*(1+'Core Cost Parameters'!$B$4)</f>
        <v>8652854.315225558</v>
      </c>
      <c r="F37" s="25">
        <f>+'Raw Data'!C32*'Core Cost Parameters'!$B$13*(1+'Core Cost Parameters'!$B$4)*(1-'Core Cost Parameters'!$C$3)</f>
        <v>1033747.8356394834</v>
      </c>
      <c r="G37" s="25">
        <f t="shared" si="6"/>
        <v>9686602.150865043</v>
      </c>
      <c r="H37" s="7"/>
      <c r="I37" s="7"/>
      <c r="J37" s="7"/>
      <c r="K37" s="7"/>
      <c r="L37" s="8"/>
    </row>
    <row r="38" spans="1:12" ht="12.75">
      <c r="A38" s="6"/>
      <c r="B38" s="7"/>
      <c r="C38" s="7"/>
      <c r="D38" s="22" t="s">
        <v>24</v>
      </c>
      <c r="E38" s="25">
        <f>+'Raw Data'!B33*'Core Cost Parameters'!$B$13*(1+'Core Cost Parameters'!$B$3)*(1+'Core Cost Parameters'!$B$4)</f>
        <v>8274022.882519167</v>
      </c>
      <c r="F38" s="25">
        <f>+'Raw Data'!C33*'Core Cost Parameters'!$B$13*(1+'Core Cost Parameters'!$B$4)*(1-'Core Cost Parameters'!$C$3)</f>
        <v>955245.4815963454</v>
      </c>
      <c r="G38" s="25">
        <f t="shared" si="6"/>
        <v>9229268.364115512</v>
      </c>
      <c r="H38" s="7"/>
      <c r="I38" s="7"/>
      <c r="J38" s="7"/>
      <c r="K38" s="7"/>
      <c r="L38" s="8"/>
    </row>
    <row r="39" spans="1:12" ht="12.75">
      <c r="A39" s="6"/>
      <c r="B39" s="7"/>
      <c r="C39" s="7"/>
      <c r="D39" s="22" t="s">
        <v>25</v>
      </c>
      <c r="E39" s="25">
        <f>+'Raw Data'!B34*'Core Cost Parameters'!$B$13*(1+'Core Cost Parameters'!$B$3)*(1+'Core Cost Parameters'!$B$4)</f>
        <v>6257175.9936220655</v>
      </c>
      <c r="F39" s="25">
        <f>+'Raw Data'!C34*'Core Cost Parameters'!$B$13*(1+'Core Cost Parameters'!$B$4)*(1-'Core Cost Parameters'!$C$3)</f>
        <v>700463.2878938402</v>
      </c>
      <c r="G39" s="25">
        <f t="shared" si="6"/>
        <v>6957639.281515906</v>
      </c>
      <c r="H39" s="7"/>
      <c r="I39" s="7"/>
      <c r="J39" s="7"/>
      <c r="K39" s="7"/>
      <c r="L39" s="8"/>
    </row>
    <row r="40" spans="1:12" ht="13.5" thickBot="1">
      <c r="A40" s="6"/>
      <c r="B40" s="7"/>
      <c r="C40" s="7"/>
      <c r="D40" s="23" t="s">
        <v>26</v>
      </c>
      <c r="E40" s="20">
        <f>+'Raw Data'!B35*'Core Cost Parameters'!$B$13*(1+'Core Cost Parameters'!$B$3)*(1+'Core Cost Parameters'!$B$4)</f>
        <v>18984620.661763545</v>
      </c>
      <c r="F40" s="20">
        <f>+'Raw Data'!C35*'Core Cost Parameters'!$B$13*(1+'Core Cost Parameters'!$B$4)*(1-'Core Cost Parameters'!$C$3)</f>
        <v>2036655.46076202</v>
      </c>
      <c r="G40" s="20">
        <f t="shared" si="6"/>
        <v>21021276.122525565</v>
      </c>
      <c r="H40" s="7"/>
      <c r="I40" s="7"/>
      <c r="J40" s="7"/>
      <c r="K40" s="7"/>
      <c r="L40" s="8"/>
    </row>
    <row r="41" spans="1:12" ht="13.5" thickBot="1">
      <c r="A41" s="6"/>
      <c r="B41" s="7"/>
      <c r="C41" s="7"/>
      <c r="D41" s="19" t="s">
        <v>9</v>
      </c>
      <c r="E41" s="20">
        <f>SUM(E30:E40)</f>
        <v>171605632.55154747</v>
      </c>
      <c r="F41" s="20">
        <f>SUM(F30:F40)</f>
        <v>19525116.249491993</v>
      </c>
      <c r="G41" s="20">
        <f>SUM(G30:G40)</f>
        <v>191130748.80103946</v>
      </c>
      <c r="H41" s="7"/>
      <c r="I41" s="7"/>
      <c r="J41" s="7"/>
      <c r="K41" s="7"/>
      <c r="L41" s="8"/>
    </row>
    <row r="42" spans="1:12" ht="12.75">
      <c r="A42" s="6"/>
      <c r="B42" s="7"/>
      <c r="C42" s="7"/>
      <c r="D42" s="7" t="s">
        <v>42</v>
      </c>
      <c r="E42" s="7"/>
      <c r="F42" s="7"/>
      <c r="G42" s="7"/>
      <c r="H42" s="7"/>
      <c r="I42" s="7"/>
      <c r="J42" s="7"/>
      <c r="K42" s="7"/>
      <c r="L42" s="8"/>
    </row>
    <row r="43" spans="1:12" ht="13.5" thickBot="1">
      <c r="A43" s="9"/>
      <c r="B43" s="10"/>
      <c r="C43" s="27"/>
      <c r="D43" s="27"/>
      <c r="E43" s="27"/>
      <c r="F43" s="10"/>
      <c r="G43" s="10"/>
      <c r="H43" s="10"/>
      <c r="I43" s="10"/>
      <c r="J43" s="10"/>
      <c r="K43" s="10"/>
      <c r="L43" s="11"/>
    </row>
    <row r="44" spans="1:12" ht="13.5" thickBot="1">
      <c r="A44" s="7"/>
      <c r="B44" s="7"/>
      <c r="C44" s="7"/>
      <c r="D44" s="7"/>
      <c r="E44" s="7"/>
      <c r="F44" s="7"/>
      <c r="G44" s="7"/>
      <c r="H44" s="7"/>
      <c r="I44" s="7"/>
      <c r="J44" s="7"/>
      <c r="K44" s="7"/>
      <c r="L44" s="7"/>
    </row>
    <row r="45" spans="1:12" ht="18">
      <c r="A45" s="2"/>
      <c r="B45" s="3"/>
      <c r="C45" s="3"/>
      <c r="D45" s="4" t="s">
        <v>47</v>
      </c>
      <c r="E45" s="3"/>
      <c r="F45" s="3"/>
      <c r="G45" s="3"/>
      <c r="H45" s="26"/>
      <c r="I45" s="3"/>
      <c r="J45" s="3"/>
      <c r="K45" s="12" t="s">
        <v>1</v>
      </c>
      <c r="L45" s="5"/>
    </row>
    <row r="46" spans="1:12" ht="13.5" thickBot="1">
      <c r="A46" s="6"/>
      <c r="B46" s="7"/>
      <c r="C46" s="7"/>
      <c r="D46" s="7"/>
      <c r="E46" s="7"/>
      <c r="F46" s="7"/>
      <c r="G46" s="7"/>
      <c r="H46" s="7"/>
      <c r="I46" s="7"/>
      <c r="J46" s="7"/>
      <c r="K46" s="7"/>
      <c r="L46" s="8"/>
    </row>
    <row r="47" spans="1:12" ht="13.5" thickBot="1">
      <c r="A47" s="6"/>
      <c r="B47" s="77" t="s">
        <v>29</v>
      </c>
      <c r="C47" s="73" t="s">
        <v>34</v>
      </c>
      <c r="D47" s="73"/>
      <c r="E47" s="73"/>
      <c r="F47" s="73"/>
      <c r="G47" s="73"/>
      <c r="H47" s="73"/>
      <c r="I47" s="73"/>
      <c r="J47" s="73"/>
      <c r="K47" s="74"/>
      <c r="L47" s="8"/>
    </row>
    <row r="48" spans="1:12" ht="13.5" thickBot="1">
      <c r="A48" s="6"/>
      <c r="B48" s="78"/>
      <c r="C48" s="71" t="s">
        <v>10</v>
      </c>
      <c r="D48" s="71"/>
      <c r="E48" s="72"/>
      <c r="F48" s="85" t="s">
        <v>37</v>
      </c>
      <c r="G48" s="71"/>
      <c r="H48" s="72"/>
      <c r="I48" s="85" t="s">
        <v>27</v>
      </c>
      <c r="J48" s="71"/>
      <c r="K48" s="72"/>
      <c r="L48" s="8"/>
    </row>
    <row r="49" spans="1:12" ht="13.5" thickBot="1">
      <c r="A49" s="6"/>
      <c r="B49" s="79"/>
      <c r="C49" s="13" t="s">
        <v>35</v>
      </c>
      <c r="D49" s="13" t="s">
        <v>36</v>
      </c>
      <c r="E49" s="13" t="s">
        <v>9</v>
      </c>
      <c r="F49" s="13" t="s">
        <v>35</v>
      </c>
      <c r="G49" s="13" t="s">
        <v>36</v>
      </c>
      <c r="H49" s="13" t="s">
        <v>9</v>
      </c>
      <c r="I49" s="13" t="s">
        <v>35</v>
      </c>
      <c r="J49" s="13" t="s">
        <v>36</v>
      </c>
      <c r="K49" s="13" t="s">
        <v>9</v>
      </c>
      <c r="L49" s="8"/>
    </row>
    <row r="50" spans="1:12" ht="12.75">
      <c r="A50" s="6"/>
      <c r="B50" s="14" t="s">
        <v>11</v>
      </c>
      <c r="C50" s="15">
        <f>+'Raw Data'!B10*'Core Cost Parameters'!$B$15*(1+'Core Cost Parameters'!$B$3)</f>
        <v>14110098.750000002</v>
      </c>
      <c r="D50" s="15">
        <f>+'Raw Data'!C10*'Core Cost Parameters'!$B$15*(1+'Core Cost Parameters'!$B$3)</f>
        <v>11399231.25</v>
      </c>
      <c r="E50" s="15">
        <f>+D50+C50</f>
        <v>25509330</v>
      </c>
      <c r="F50" s="15">
        <f>+'Raw Data'!E10*'Core Cost Parameters'!$B$15*(1-'Core Cost Parameters'!$C$3)</f>
        <v>880571.25</v>
      </c>
      <c r="G50" s="15">
        <f>+'Raw Data'!F10*'Core Cost Parameters'!$B$15*(1-'Core Cost Parameters'!$C$3)</f>
        <v>711821.25</v>
      </c>
      <c r="H50" s="15">
        <f>+G50+F50</f>
        <v>1592392.5</v>
      </c>
      <c r="I50" s="15">
        <f aca="true" t="shared" si="7" ref="I50:I59">+F50+C50</f>
        <v>14990670.000000002</v>
      </c>
      <c r="J50" s="15">
        <f aca="true" t="shared" si="8" ref="J50:J59">+G50+D50</f>
        <v>12111052.5</v>
      </c>
      <c r="K50" s="15">
        <f>+H50+E50</f>
        <v>27101722.5</v>
      </c>
      <c r="L50" s="8"/>
    </row>
    <row r="51" spans="1:12" ht="12.75">
      <c r="A51" s="6"/>
      <c r="B51" s="14" t="s">
        <v>12</v>
      </c>
      <c r="C51" s="15">
        <f>+'Raw Data'!B11*'Core Cost Parameters'!$B$15*(1+'Core Cost Parameters'!$B$3)</f>
        <v>17089050</v>
      </c>
      <c r="D51" s="15">
        <f>+'Raw Data'!C11*'Core Cost Parameters'!$B$15*(1+'Core Cost Parameters'!$B$3)</f>
        <v>12122096.250000002</v>
      </c>
      <c r="E51" s="15">
        <f aca="true" t="shared" si="9" ref="E51:E59">+D51+C51</f>
        <v>29211146.25</v>
      </c>
      <c r="F51" s="15">
        <f>+'Raw Data'!E11*'Core Cost Parameters'!$B$15*(1-'Core Cost Parameters'!$C$3)</f>
        <v>4683183.75</v>
      </c>
      <c r="G51" s="15">
        <f>+'Raw Data'!F11*'Core Cost Parameters'!$B$15*(1-'Core Cost Parameters'!$C$3)</f>
        <v>3198521.25</v>
      </c>
      <c r="H51" s="15">
        <f>+G51+F51</f>
        <v>7881705</v>
      </c>
      <c r="I51" s="15">
        <f t="shared" si="7"/>
        <v>21772233.75</v>
      </c>
      <c r="J51" s="15">
        <f t="shared" si="8"/>
        <v>15320617.500000002</v>
      </c>
      <c r="K51" s="15">
        <f aca="true" t="shared" si="10" ref="K51:K59">+H51+E51</f>
        <v>37092851.25</v>
      </c>
      <c r="L51" s="8"/>
    </row>
    <row r="52" spans="1:12" ht="12.75">
      <c r="A52" s="6"/>
      <c r="B52" s="14" t="s">
        <v>38</v>
      </c>
      <c r="C52" s="15">
        <f>+'Raw Data'!B12*'Core Cost Parameters'!$B$15*(1+'Core Cost Parameters'!$B$3)</f>
        <v>10700786.25</v>
      </c>
      <c r="D52" s="15">
        <f>+'Raw Data'!C12*'Core Cost Parameters'!$B$15*(1+'Core Cost Parameters'!$B$3)</f>
        <v>7970407.500000001</v>
      </c>
      <c r="E52" s="15">
        <f t="shared" si="9"/>
        <v>18671193.75</v>
      </c>
      <c r="F52" s="15">
        <f>+'Raw Data'!E12*'Core Cost Parameters'!$B$15*(1-'Core Cost Parameters'!$C$3)</f>
        <v>967511.25</v>
      </c>
      <c r="G52" s="15">
        <f>+'Raw Data'!F12*'Core Cost Parameters'!$B$15*(1-'Core Cost Parameters'!$C$3)</f>
        <v>689850</v>
      </c>
      <c r="H52" s="15">
        <f aca="true" t="shared" si="11" ref="H52:H59">+G52+F52</f>
        <v>1657361.25</v>
      </c>
      <c r="I52" s="15">
        <f t="shared" si="7"/>
        <v>11668297.5</v>
      </c>
      <c r="J52" s="15">
        <f t="shared" si="8"/>
        <v>8660257.5</v>
      </c>
      <c r="K52" s="15">
        <f t="shared" si="10"/>
        <v>20328555</v>
      </c>
      <c r="L52" s="8"/>
    </row>
    <row r="53" spans="1:12" ht="12.75">
      <c r="A53" s="6"/>
      <c r="B53" s="14" t="s">
        <v>30</v>
      </c>
      <c r="C53" s="15">
        <f>+'Raw Data'!B13*'Core Cost Parameters'!$B$15*(1+'Core Cost Parameters'!$B$3)</f>
        <v>12375701.250000002</v>
      </c>
      <c r="D53" s="15">
        <f>+'Raw Data'!C13*'Core Cost Parameters'!$B$15*(1+'Core Cost Parameters'!$B$3)</f>
        <v>9047651.25</v>
      </c>
      <c r="E53" s="15">
        <f t="shared" si="9"/>
        <v>21423352.5</v>
      </c>
      <c r="F53" s="15">
        <f>+'Raw Data'!E13*'Core Cost Parameters'!$B$15*(1-'Core Cost Parameters'!$C$3)</f>
        <v>600277.5</v>
      </c>
      <c r="G53" s="15">
        <f>+'Raw Data'!F13*'Core Cost Parameters'!$B$15*(1-'Core Cost Parameters'!$C$3)</f>
        <v>423528.75</v>
      </c>
      <c r="H53" s="15">
        <f t="shared" si="11"/>
        <v>1023806.25</v>
      </c>
      <c r="I53" s="15">
        <f t="shared" si="7"/>
        <v>12975978.750000002</v>
      </c>
      <c r="J53" s="15">
        <f t="shared" si="8"/>
        <v>9471180</v>
      </c>
      <c r="K53" s="15">
        <f t="shared" si="10"/>
        <v>22447158.75</v>
      </c>
      <c r="L53" s="8"/>
    </row>
    <row r="54" spans="1:12" ht="12.75">
      <c r="A54" s="6"/>
      <c r="B54" s="14" t="s">
        <v>39</v>
      </c>
      <c r="C54" s="15">
        <f>+'Raw Data'!B14*'Core Cost Parameters'!$B$15*(1+'Core Cost Parameters'!$B$3)</f>
        <v>11524177.5</v>
      </c>
      <c r="D54" s="15">
        <f>+'Raw Data'!C14*'Core Cost Parameters'!$B$15*(1+'Core Cost Parameters'!$B$3)</f>
        <v>7412501.250000001</v>
      </c>
      <c r="E54" s="15">
        <f t="shared" si="9"/>
        <v>18936678.75</v>
      </c>
      <c r="F54" s="15">
        <f>+'Raw Data'!E14*'Core Cost Parameters'!$B$15*(1-'Core Cost Parameters'!$C$3)</f>
        <v>1071292.5</v>
      </c>
      <c r="G54" s="15">
        <f>+'Raw Data'!F14*'Core Cost Parameters'!$B$15*(1-'Core Cost Parameters'!$C$3)</f>
        <v>626096.25</v>
      </c>
      <c r="H54" s="15">
        <f t="shared" si="11"/>
        <v>1697388.75</v>
      </c>
      <c r="I54" s="15">
        <f t="shared" si="7"/>
        <v>12595470</v>
      </c>
      <c r="J54" s="15">
        <f t="shared" si="8"/>
        <v>8038597.500000001</v>
      </c>
      <c r="K54" s="15">
        <f t="shared" si="10"/>
        <v>20634067.5</v>
      </c>
      <c r="L54" s="8"/>
    </row>
    <row r="55" spans="1:12" ht="12.75">
      <c r="A55" s="6"/>
      <c r="B55" s="14" t="s">
        <v>46</v>
      </c>
      <c r="C55" s="15">
        <f>+'Raw Data'!B15*'Core Cost Parameters'!$B$15*(1+'Core Cost Parameters'!$B$3)</f>
        <v>10618616.25</v>
      </c>
      <c r="D55" s="15">
        <f>+'Raw Data'!C15*'Core Cost Parameters'!$B$15*(1+'Core Cost Parameters'!$B$3)</f>
        <v>9102225</v>
      </c>
      <c r="E55" s="15">
        <f t="shared" si="9"/>
        <v>19720841.25</v>
      </c>
      <c r="F55" s="15">
        <f>+'Raw Data'!E15*'Core Cost Parameters'!$B$15*(1-'Core Cost Parameters'!$C$3)</f>
        <v>455827.5</v>
      </c>
      <c r="G55" s="15">
        <f>+'Raw Data'!F15*'Core Cost Parameters'!$B$15*(1-'Core Cost Parameters'!$C$3)</f>
        <v>383366.25</v>
      </c>
      <c r="H55" s="15">
        <f t="shared" si="11"/>
        <v>839193.75</v>
      </c>
      <c r="I55" s="15">
        <f t="shared" si="7"/>
        <v>11074443.75</v>
      </c>
      <c r="J55" s="15">
        <f t="shared" si="8"/>
        <v>9485591.25</v>
      </c>
      <c r="K55" s="15">
        <f t="shared" si="10"/>
        <v>20560035</v>
      </c>
      <c r="L55" s="8"/>
    </row>
    <row r="56" spans="1:12" ht="12.75">
      <c r="A56" s="6"/>
      <c r="B56" s="14" t="s">
        <v>31</v>
      </c>
      <c r="C56" s="15">
        <f>+'Raw Data'!B16*'Core Cost Parameters'!$B$15*(1+'Core Cost Parameters'!$B$3)</f>
        <v>12201420.000000002</v>
      </c>
      <c r="D56" s="15">
        <f>+'Raw Data'!C16*'Core Cost Parameters'!$B$15*(1+'Core Cost Parameters'!$B$3)</f>
        <v>8159662.500000001</v>
      </c>
      <c r="E56" s="15">
        <f t="shared" si="9"/>
        <v>20361082.500000004</v>
      </c>
      <c r="F56" s="15">
        <f>+'Raw Data'!E16*'Core Cost Parameters'!$B$15*(1-'Core Cost Parameters'!$C$3)</f>
        <v>912937.5</v>
      </c>
      <c r="G56" s="15">
        <f>+'Raw Data'!F16*'Core Cost Parameters'!$B$15*(1-'Core Cost Parameters'!$C$3)</f>
        <v>613710</v>
      </c>
      <c r="H56" s="15">
        <f t="shared" si="11"/>
        <v>1526647.5</v>
      </c>
      <c r="I56" s="15">
        <f t="shared" si="7"/>
        <v>13114357.500000002</v>
      </c>
      <c r="J56" s="15">
        <f t="shared" si="8"/>
        <v>8773372.5</v>
      </c>
      <c r="K56" s="15">
        <f t="shared" si="10"/>
        <v>21887730.000000004</v>
      </c>
      <c r="L56" s="8"/>
    </row>
    <row r="57" spans="1:12" ht="12.75">
      <c r="A57" s="6"/>
      <c r="B57" s="14" t="s">
        <v>13</v>
      </c>
      <c r="C57" s="15">
        <f>+'Raw Data'!B17*'Core Cost Parameters'!$B$15*(1+'Core Cost Parameters'!$B$3)</f>
        <v>9551478.75</v>
      </c>
      <c r="D57" s="15">
        <f>+'Raw Data'!C17*'Core Cost Parameters'!$B$15*(1+'Core Cost Parameters'!$B$3)</f>
        <v>8577236.25</v>
      </c>
      <c r="E57" s="15">
        <f t="shared" si="9"/>
        <v>18128715</v>
      </c>
      <c r="F57" s="15">
        <f>+'Raw Data'!E17*'Core Cost Parameters'!$B$15*(1-'Core Cost Parameters'!$C$3)</f>
        <v>273408.75</v>
      </c>
      <c r="G57" s="15">
        <f>+'Raw Data'!F17*'Core Cost Parameters'!$B$15*(1-'Core Cost Parameters'!$C$3)</f>
        <v>248366.25</v>
      </c>
      <c r="H57" s="15">
        <f t="shared" si="11"/>
        <v>521775</v>
      </c>
      <c r="I57" s="15">
        <f t="shared" si="7"/>
        <v>9824887.5</v>
      </c>
      <c r="J57" s="15">
        <f t="shared" si="8"/>
        <v>8825602.5</v>
      </c>
      <c r="K57" s="15">
        <f t="shared" si="10"/>
        <v>18650490</v>
      </c>
      <c r="L57" s="8"/>
    </row>
    <row r="58" spans="1:12" ht="12.75">
      <c r="A58" s="6"/>
      <c r="B58" s="14" t="s">
        <v>50</v>
      </c>
      <c r="C58" s="15">
        <f>+'Raw Data'!B18*'Core Cost Parameters'!$B$15*(1+'Core Cost Parameters'!$B$3)</f>
        <v>6481282.500000001</v>
      </c>
      <c r="D58" s="15">
        <f>+'Raw Data'!C18*'Core Cost Parameters'!$B$15*(1+'Core Cost Parameters'!$B$3)</f>
        <v>4832767.5</v>
      </c>
      <c r="E58" s="15">
        <f t="shared" si="9"/>
        <v>11314050</v>
      </c>
      <c r="F58" s="15">
        <f>+'Raw Data'!E18*'Core Cost Parameters'!$B$15*(1-'Core Cost Parameters'!$C$3)</f>
        <v>186536.25</v>
      </c>
      <c r="G58" s="15">
        <f>+'Raw Data'!F18*'Core Cost Parameters'!$B$15*(1-'Core Cost Parameters'!$C$3)</f>
        <v>141345</v>
      </c>
      <c r="H58" s="15">
        <f t="shared" si="11"/>
        <v>327881.25</v>
      </c>
      <c r="I58" s="15">
        <f t="shared" si="7"/>
        <v>6667818.750000001</v>
      </c>
      <c r="J58" s="15">
        <f t="shared" si="8"/>
        <v>4974112.5</v>
      </c>
      <c r="K58" s="15">
        <f t="shared" si="10"/>
        <v>11641931.25</v>
      </c>
      <c r="L58" s="8"/>
    </row>
    <row r="59" spans="1:12" ht="13.5" thickBot="1">
      <c r="A59" s="6"/>
      <c r="B59" s="14" t="s">
        <v>41</v>
      </c>
      <c r="C59" s="15">
        <f>+'Raw Data'!B19*'Core Cost Parameters'!$B$15*(1+'Core Cost Parameters'!$B$3)</f>
        <v>12035058.750000002</v>
      </c>
      <c r="D59" s="15">
        <f>+'Raw Data'!C19*'Core Cost Parameters'!$B$15*(1+'Core Cost Parameters'!$B$3)</f>
        <v>9141453.75</v>
      </c>
      <c r="E59" s="15">
        <f t="shared" si="9"/>
        <v>21176512.5</v>
      </c>
      <c r="F59" s="15">
        <f>+'Raw Data'!E19*'Core Cost Parameters'!$B$15*(1-'Core Cost Parameters'!$C$3)</f>
        <v>3549183.75</v>
      </c>
      <c r="G59" s="15">
        <f>+'Raw Data'!F19*'Core Cost Parameters'!$B$15*(1-'Core Cost Parameters'!$C$3)</f>
        <v>2647653.75</v>
      </c>
      <c r="H59" s="15">
        <f t="shared" si="11"/>
        <v>6196837.5</v>
      </c>
      <c r="I59" s="15">
        <f t="shared" si="7"/>
        <v>15584242.500000002</v>
      </c>
      <c r="J59" s="15">
        <f t="shared" si="8"/>
        <v>11789107.5</v>
      </c>
      <c r="K59" s="15">
        <f t="shared" si="10"/>
        <v>27373350</v>
      </c>
      <c r="L59" s="8"/>
    </row>
    <row r="60" spans="1:12" ht="13.5" thickBot="1">
      <c r="A60" s="6"/>
      <c r="B60" s="16" t="s">
        <v>15</v>
      </c>
      <c r="C60" s="17">
        <f aca="true" t="shared" si="12" ref="C60:K60">SUM(C50:C59)</f>
        <v>116687670</v>
      </c>
      <c r="D60" s="17">
        <f t="shared" si="12"/>
        <v>87765232.5</v>
      </c>
      <c r="E60" s="17">
        <f t="shared" si="12"/>
        <v>204452902.5</v>
      </c>
      <c r="F60" s="17">
        <f t="shared" si="12"/>
        <v>13580730</v>
      </c>
      <c r="G60" s="17">
        <f t="shared" si="12"/>
        <v>9684258.75</v>
      </c>
      <c r="H60" s="17">
        <f t="shared" si="12"/>
        <v>23264988.75</v>
      </c>
      <c r="I60" s="17">
        <f t="shared" si="12"/>
        <v>130268400</v>
      </c>
      <c r="J60" s="17">
        <f t="shared" si="12"/>
        <v>97449491.25</v>
      </c>
      <c r="K60" s="17">
        <f t="shared" si="12"/>
        <v>227717891.25</v>
      </c>
      <c r="L60" s="8"/>
    </row>
    <row r="61" spans="1:12" ht="12.75">
      <c r="A61" s="6"/>
      <c r="B61" s="1" t="s">
        <v>42</v>
      </c>
      <c r="C61" s="7"/>
      <c r="D61" s="7"/>
      <c r="E61" s="7"/>
      <c r="F61" s="7"/>
      <c r="G61" s="7"/>
      <c r="H61" s="7"/>
      <c r="I61" s="7"/>
      <c r="J61" s="7"/>
      <c r="K61" s="7"/>
      <c r="L61" s="8"/>
    </row>
    <row r="62" spans="1:12" ht="12.75">
      <c r="A62" s="6"/>
      <c r="B62" s="7" t="s">
        <v>43</v>
      </c>
      <c r="C62" s="7"/>
      <c r="D62" s="7"/>
      <c r="E62" s="7"/>
      <c r="F62" s="7"/>
      <c r="G62" s="7"/>
      <c r="H62" s="7"/>
      <c r="I62" s="7"/>
      <c r="J62" s="7"/>
      <c r="K62" s="7"/>
      <c r="L62" s="8"/>
    </row>
    <row r="63" spans="1:12" ht="13.5" thickBot="1">
      <c r="A63" s="6"/>
      <c r="B63" s="7"/>
      <c r="C63" s="7"/>
      <c r="D63" s="7"/>
      <c r="E63" s="7"/>
      <c r="F63" s="7"/>
      <c r="G63" s="7"/>
      <c r="H63" s="7"/>
      <c r="I63" s="7"/>
      <c r="J63" s="7"/>
      <c r="K63" s="7"/>
      <c r="L63" s="8"/>
    </row>
    <row r="64" spans="1:12" ht="27.75" customHeight="1" thickBot="1">
      <c r="A64" s="6"/>
      <c r="B64" s="7"/>
      <c r="C64" s="7"/>
      <c r="D64" s="83" t="s">
        <v>44</v>
      </c>
      <c r="E64" s="80" t="s">
        <v>45</v>
      </c>
      <c r="F64" s="81"/>
      <c r="G64" s="82"/>
      <c r="H64" s="7"/>
      <c r="I64" s="7"/>
      <c r="J64" s="7"/>
      <c r="K64" s="7"/>
      <c r="L64" s="8"/>
    </row>
    <row r="65" spans="1:12" ht="13.5" thickBot="1">
      <c r="A65" s="6"/>
      <c r="B65" s="7"/>
      <c r="C65" s="7"/>
      <c r="D65" s="84"/>
      <c r="E65" s="18" t="s">
        <v>10</v>
      </c>
      <c r="F65" s="18" t="s">
        <v>37</v>
      </c>
      <c r="G65" s="18" t="s">
        <v>9</v>
      </c>
      <c r="H65" s="7"/>
      <c r="I65" s="7"/>
      <c r="J65" s="7"/>
      <c r="K65" s="7"/>
      <c r="L65" s="8"/>
    </row>
    <row r="66" spans="1:12" ht="12.75">
      <c r="A66" s="6"/>
      <c r="B66" s="7"/>
      <c r="C66" s="7"/>
      <c r="D66" s="21" t="s">
        <v>16</v>
      </c>
      <c r="E66" s="24">
        <f>+'Raw Data'!B25*'Core Cost Parameters'!$B$15*(1+'Core Cost Parameters'!$B$3)</f>
        <v>39546591.08856894</v>
      </c>
      <c r="F66" s="24">
        <f>+'Raw Data'!C25*'Core Cost Parameters'!$B$15*(1-'Core Cost Parameters'!$C$3)</f>
        <v>3133989.114378193</v>
      </c>
      <c r="G66" s="24">
        <f>+F66+E66</f>
        <v>42680580.20294713</v>
      </c>
      <c r="H66" s="7"/>
      <c r="I66" s="7"/>
      <c r="J66" s="7"/>
      <c r="K66" s="7"/>
      <c r="L66" s="8"/>
    </row>
    <row r="67" spans="1:12" ht="12.75">
      <c r="A67" s="6"/>
      <c r="B67" s="7"/>
      <c r="C67" s="7"/>
      <c r="D67" s="22" t="s">
        <v>17</v>
      </c>
      <c r="E67" s="25">
        <f>+'Raw Data'!B26*'Core Cost Parameters'!$B$15*(1+'Core Cost Parameters'!$B$3)</f>
        <v>30936188.725911494</v>
      </c>
      <c r="F67" s="25">
        <f>+'Raw Data'!C26*'Core Cost Parameters'!$B$15*(1-'Core Cost Parameters'!$C$3)</f>
        <v>3247729.646167462</v>
      </c>
      <c r="G67" s="25">
        <f aca="true" t="shared" si="13" ref="G67:G76">+F67+E67</f>
        <v>34183918.372078955</v>
      </c>
      <c r="H67" s="7"/>
      <c r="I67" s="7"/>
      <c r="J67" s="7"/>
      <c r="K67" s="7"/>
      <c r="L67" s="8"/>
    </row>
    <row r="68" spans="1:12" ht="12.75">
      <c r="A68" s="6"/>
      <c r="B68" s="7"/>
      <c r="C68" s="7"/>
      <c r="D68" s="22" t="s">
        <v>18</v>
      </c>
      <c r="E68" s="25">
        <f>+'Raw Data'!B27*'Core Cost Parameters'!$B$15*(1+'Core Cost Parameters'!$B$3)</f>
        <v>21505406.857929092</v>
      </c>
      <c r="F68" s="25">
        <f>+'Raw Data'!C27*'Core Cost Parameters'!$B$15*(1-'Core Cost Parameters'!$C$3)</f>
        <v>2903008.3421292123</v>
      </c>
      <c r="G68" s="25">
        <f t="shared" si="13"/>
        <v>24408415.200058304</v>
      </c>
      <c r="H68" s="7"/>
      <c r="I68" s="7"/>
      <c r="J68" s="7"/>
      <c r="K68" s="7"/>
      <c r="L68" s="8"/>
    </row>
    <row r="69" spans="1:12" ht="12.75">
      <c r="A69" s="6"/>
      <c r="B69" s="7"/>
      <c r="C69" s="7"/>
      <c r="D69" s="22" t="s">
        <v>19</v>
      </c>
      <c r="E69" s="25">
        <f>+'Raw Data'!B28*'Core Cost Parameters'!$B$15*(1+'Core Cost Parameters'!$B$3)</f>
        <v>19514643.14129554</v>
      </c>
      <c r="F69" s="25">
        <f>+'Raw Data'!C28*'Core Cost Parameters'!$B$15*(1-'Core Cost Parameters'!$C$3)</f>
        <v>2649746.0913451044</v>
      </c>
      <c r="G69" s="25">
        <f t="shared" si="13"/>
        <v>22164389.232640646</v>
      </c>
      <c r="H69" s="7"/>
      <c r="I69" s="7"/>
      <c r="J69" s="7"/>
      <c r="K69" s="7"/>
      <c r="L69" s="8"/>
    </row>
    <row r="70" spans="1:12" ht="12.75">
      <c r="A70" s="6"/>
      <c r="B70" s="7"/>
      <c r="C70" s="7"/>
      <c r="D70" s="22" t="s">
        <v>20</v>
      </c>
      <c r="E70" s="25">
        <f>+'Raw Data'!B29*'Core Cost Parameters'!$B$15*(1+'Core Cost Parameters'!$B$3)</f>
        <v>17164202.1218907</v>
      </c>
      <c r="F70" s="25">
        <f>+'Raw Data'!C29*'Core Cost Parameters'!$B$15*(1-'Core Cost Parameters'!$C$3)</f>
        <v>2382601.6628349223</v>
      </c>
      <c r="G70" s="25">
        <f t="shared" si="13"/>
        <v>19546803.784725625</v>
      </c>
      <c r="H70" s="7"/>
      <c r="I70" s="7"/>
      <c r="J70" s="7"/>
      <c r="K70" s="7"/>
      <c r="L70" s="8"/>
    </row>
    <row r="71" spans="1:12" ht="12.75">
      <c r="A71" s="6"/>
      <c r="B71" s="7"/>
      <c r="C71" s="7"/>
      <c r="D71" s="22" t="s">
        <v>21</v>
      </c>
      <c r="E71" s="25">
        <f>+'Raw Data'!B30*'Core Cost Parameters'!$B$15*(1+'Core Cost Parameters'!$B$3)</f>
        <v>14422916.543398729</v>
      </c>
      <c r="F71" s="25">
        <f>+'Raw Data'!C30*'Core Cost Parameters'!$B$15*(1-'Core Cost Parameters'!$C$3)</f>
        <v>1922856.6004949093</v>
      </c>
      <c r="G71" s="25">
        <f t="shared" si="13"/>
        <v>16345773.143893639</v>
      </c>
      <c r="H71" s="7"/>
      <c r="I71" s="7"/>
      <c r="J71" s="7"/>
      <c r="K71" s="7"/>
      <c r="L71" s="8"/>
    </row>
    <row r="72" spans="1:12" ht="12.75">
      <c r="A72" s="6"/>
      <c r="B72" s="7"/>
      <c r="C72" s="7"/>
      <c r="D72" s="22" t="s">
        <v>22</v>
      </c>
      <c r="E72" s="25">
        <f>+'Raw Data'!B31*'Core Cost Parameters'!$B$15*(1+'Core Cost Parameters'!$B$3)</f>
        <v>12234401.95910606</v>
      </c>
      <c r="F72" s="25">
        <f>+'Raw Data'!C31*'Core Cost Parameters'!$B$15*(1-'Core Cost Parameters'!$C$3)</f>
        <v>1518873.5629705584</v>
      </c>
      <c r="G72" s="25">
        <f t="shared" si="13"/>
        <v>13753275.522076618</v>
      </c>
      <c r="H72" s="7"/>
      <c r="I72" s="7"/>
      <c r="J72" s="7"/>
      <c r="K72" s="7"/>
      <c r="L72" s="8"/>
    </row>
    <row r="73" spans="1:12" ht="12.75">
      <c r="A73" s="6"/>
      <c r="B73" s="7"/>
      <c r="C73" s="7"/>
      <c r="D73" s="22" t="s">
        <v>23</v>
      </c>
      <c r="E73" s="25">
        <f>+'Raw Data'!B32*'Core Cost Parameters'!$B$15*(1+'Core Cost Parameters'!$B$3)*(1+'Core Cost Parameters'!$B$4)</f>
        <v>10383425.17827067</v>
      </c>
      <c r="F73" s="25">
        <f>+'Raw Data'!C32*'Core Cost Parameters'!$B$15*(1+'Core Cost Parameters'!$B$4)*(1-'Core Cost Parameters'!$C$3)</f>
        <v>1240497.4027673802</v>
      </c>
      <c r="G73" s="25">
        <f t="shared" si="13"/>
        <v>11623922.58103805</v>
      </c>
      <c r="H73" s="7"/>
      <c r="I73" s="7"/>
      <c r="J73" s="7"/>
      <c r="K73" s="7"/>
      <c r="L73" s="8"/>
    </row>
    <row r="74" spans="1:12" ht="12.75">
      <c r="A74" s="6"/>
      <c r="B74" s="7"/>
      <c r="C74" s="7"/>
      <c r="D74" s="22" t="s">
        <v>24</v>
      </c>
      <c r="E74" s="25">
        <f>+'Raw Data'!B33*'Core Cost Parameters'!$B$15*(1+'Core Cost Parameters'!$B$3)*(1+'Core Cost Parameters'!$B$4)</f>
        <v>9928827.459023003</v>
      </c>
      <c r="F74" s="25">
        <f>+'Raw Data'!C33*'Core Cost Parameters'!$B$15*(1+'Core Cost Parameters'!$B$4)*(1-'Core Cost Parameters'!$C$3)</f>
        <v>1146294.5779156145</v>
      </c>
      <c r="G74" s="25">
        <f t="shared" si="13"/>
        <v>11075122.036938617</v>
      </c>
      <c r="H74" s="7"/>
      <c r="I74" s="7"/>
      <c r="J74" s="7"/>
      <c r="K74" s="7"/>
      <c r="L74" s="8"/>
    </row>
    <row r="75" spans="1:12" ht="12.75">
      <c r="A75" s="6"/>
      <c r="B75" s="7"/>
      <c r="C75" s="7"/>
      <c r="D75" s="22" t="s">
        <v>25</v>
      </c>
      <c r="E75" s="25">
        <f>+'Raw Data'!B34*'Core Cost Parameters'!$B$15*(1+'Core Cost Parameters'!$B$3)*(1+'Core Cost Parameters'!$B$4)</f>
        <v>7508611.192346479</v>
      </c>
      <c r="F75" s="25">
        <f>+'Raw Data'!C34*'Core Cost Parameters'!$B$15*(1+'Core Cost Parameters'!$B$4)*(1-'Core Cost Parameters'!$C$3)</f>
        <v>840555.9454726083</v>
      </c>
      <c r="G75" s="25">
        <f t="shared" si="13"/>
        <v>8349167.137819087</v>
      </c>
      <c r="H75" s="7"/>
      <c r="I75" s="7"/>
      <c r="J75" s="7"/>
      <c r="K75" s="7"/>
      <c r="L75" s="8"/>
    </row>
    <row r="76" spans="1:12" ht="13.5" thickBot="1">
      <c r="A76" s="6"/>
      <c r="B76" s="7"/>
      <c r="C76" s="7"/>
      <c r="D76" s="23" t="s">
        <v>26</v>
      </c>
      <c r="E76" s="20">
        <f>+'Raw Data'!B35*'Core Cost Parameters'!$B$15*(1+'Core Cost Parameters'!$B$3)*(1+'Core Cost Parameters'!$B$4)</f>
        <v>22781544.79411625</v>
      </c>
      <c r="F76" s="20">
        <f>+'Raw Data'!C35*'Core Cost Parameters'!$B$15*(1+'Core Cost Parameters'!$B$4)*(1-'Core Cost Parameters'!$C$3)</f>
        <v>2443986.552914424</v>
      </c>
      <c r="G76" s="20">
        <f t="shared" si="13"/>
        <v>25225531.347030677</v>
      </c>
      <c r="H76" s="7"/>
      <c r="I76" s="7"/>
      <c r="J76" s="7"/>
      <c r="K76" s="7"/>
      <c r="L76" s="8"/>
    </row>
    <row r="77" spans="1:12" ht="13.5" thickBot="1">
      <c r="A77" s="6"/>
      <c r="B77" s="7"/>
      <c r="C77" s="7"/>
      <c r="D77" s="19" t="s">
        <v>9</v>
      </c>
      <c r="E77" s="20">
        <f>SUM(E66:E76)</f>
        <v>205926759.06185699</v>
      </c>
      <c r="F77" s="20">
        <f>SUM(F66:F76)</f>
        <v>23430139.499390386</v>
      </c>
      <c r="G77" s="20">
        <f>SUM(G66:G76)</f>
        <v>229356898.56124735</v>
      </c>
      <c r="H77" s="7"/>
      <c r="I77" s="7"/>
      <c r="J77" s="7"/>
      <c r="K77" s="7"/>
      <c r="L77" s="8"/>
    </row>
    <row r="78" spans="1:12" ht="12.75">
      <c r="A78" s="6"/>
      <c r="B78" s="7"/>
      <c r="C78" s="7"/>
      <c r="D78" s="1" t="s">
        <v>42</v>
      </c>
      <c r="E78" s="7"/>
      <c r="F78" s="7"/>
      <c r="G78" s="7"/>
      <c r="H78" s="7"/>
      <c r="I78" s="7"/>
      <c r="J78" s="7"/>
      <c r="K78" s="7"/>
      <c r="L78" s="8"/>
    </row>
    <row r="79" spans="1:12" ht="13.5" thickBot="1">
      <c r="A79" s="9"/>
      <c r="B79" s="10"/>
      <c r="C79" s="27"/>
      <c r="D79" s="27"/>
      <c r="E79" s="27"/>
      <c r="F79" s="10"/>
      <c r="G79" s="10"/>
      <c r="H79" s="10"/>
      <c r="I79" s="10"/>
      <c r="J79" s="10"/>
      <c r="K79" s="10"/>
      <c r="L79" s="11"/>
    </row>
    <row r="80" spans="1:12" ht="13.5" thickBot="1">
      <c r="A80" s="7"/>
      <c r="B80" s="7"/>
      <c r="C80" s="7"/>
      <c r="D80" s="7"/>
      <c r="E80" s="7"/>
      <c r="F80" s="7"/>
      <c r="G80" s="7"/>
      <c r="H80" s="7"/>
      <c r="I80" s="7"/>
      <c r="J80" s="7"/>
      <c r="K80" s="7"/>
      <c r="L80" s="7"/>
    </row>
    <row r="81" spans="1:12" ht="18">
      <c r="A81" s="2"/>
      <c r="B81" s="3"/>
      <c r="C81" s="3"/>
      <c r="D81" s="4" t="s">
        <v>48</v>
      </c>
      <c r="E81" s="3"/>
      <c r="F81" s="3"/>
      <c r="G81" s="3"/>
      <c r="H81" s="26"/>
      <c r="I81" s="3"/>
      <c r="J81" s="3"/>
      <c r="K81" s="12" t="s">
        <v>1</v>
      </c>
      <c r="L81" s="5"/>
    </row>
    <row r="82" spans="1:12" ht="13.5" thickBot="1">
      <c r="A82" s="6"/>
      <c r="B82" s="7"/>
      <c r="C82" s="7"/>
      <c r="D82" s="7"/>
      <c r="E82" s="7"/>
      <c r="F82" s="7"/>
      <c r="G82" s="7"/>
      <c r="H82" s="7"/>
      <c r="I82" s="7"/>
      <c r="J82" s="7"/>
      <c r="K82" s="7"/>
      <c r="L82" s="8"/>
    </row>
    <row r="83" spans="1:12" ht="13.5" thickBot="1">
      <c r="A83" s="6"/>
      <c r="B83" s="77" t="s">
        <v>29</v>
      </c>
      <c r="C83" s="73" t="s">
        <v>34</v>
      </c>
      <c r="D83" s="73"/>
      <c r="E83" s="73"/>
      <c r="F83" s="73"/>
      <c r="G83" s="73"/>
      <c r="H83" s="73"/>
      <c r="I83" s="73"/>
      <c r="J83" s="73"/>
      <c r="K83" s="74"/>
      <c r="L83" s="8"/>
    </row>
    <row r="84" spans="1:12" ht="13.5" thickBot="1">
      <c r="A84" s="6"/>
      <c r="B84" s="78"/>
      <c r="C84" s="71" t="s">
        <v>10</v>
      </c>
      <c r="D84" s="71"/>
      <c r="E84" s="72"/>
      <c r="F84" s="85" t="s">
        <v>37</v>
      </c>
      <c r="G84" s="71"/>
      <c r="H84" s="72"/>
      <c r="I84" s="85" t="s">
        <v>27</v>
      </c>
      <c r="J84" s="71"/>
      <c r="K84" s="72"/>
      <c r="L84" s="8"/>
    </row>
    <row r="85" spans="1:12" ht="13.5" thickBot="1">
      <c r="A85" s="6"/>
      <c r="B85" s="79"/>
      <c r="C85" s="13" t="s">
        <v>35</v>
      </c>
      <c r="D85" s="13" t="s">
        <v>36</v>
      </c>
      <c r="E85" s="13" t="s">
        <v>9</v>
      </c>
      <c r="F85" s="13" t="s">
        <v>35</v>
      </c>
      <c r="G85" s="13" t="s">
        <v>36</v>
      </c>
      <c r="H85" s="13" t="s">
        <v>9</v>
      </c>
      <c r="I85" s="13" t="s">
        <v>35</v>
      </c>
      <c r="J85" s="13" t="s">
        <v>36</v>
      </c>
      <c r="K85" s="13" t="s">
        <v>9</v>
      </c>
      <c r="L85" s="8"/>
    </row>
    <row r="86" spans="1:12" ht="12.75">
      <c r="A86" s="6"/>
      <c r="B86" s="14" t="s">
        <v>11</v>
      </c>
      <c r="C86" s="15">
        <f>+'Raw Data'!B10*'Core Cost Parameters'!$B$17*(1+'Core Cost Parameters'!$B$3)</f>
        <v>5173702.875</v>
      </c>
      <c r="D86" s="15">
        <f>+'Raw Data'!C10*'Core Cost Parameters'!$B$17*(1+'Core Cost Parameters'!$B$3)</f>
        <v>4179718.1250000005</v>
      </c>
      <c r="E86" s="15">
        <f>+D86+C86</f>
        <v>9353421</v>
      </c>
      <c r="F86" s="15">
        <f>+'Raw Data'!E10*'Core Cost Parameters'!$B$17*(1-'Core Cost Parameters'!$C$3)</f>
        <v>322876.125</v>
      </c>
      <c r="G86" s="15">
        <f>+'Raw Data'!F10*'Core Cost Parameters'!$B$17*(1-'Core Cost Parameters'!$C$3)</f>
        <v>261001.125</v>
      </c>
      <c r="H86" s="15">
        <f>+G86+F86</f>
        <v>583877.25</v>
      </c>
      <c r="I86" s="15">
        <f aca="true" t="shared" si="14" ref="I86:I95">+F86+C86</f>
        <v>5496579</v>
      </c>
      <c r="J86" s="15">
        <f aca="true" t="shared" si="15" ref="J86:J95">+G86+D86</f>
        <v>4440719.25</v>
      </c>
      <c r="K86" s="15">
        <f>+H86+E86</f>
        <v>9937298.25</v>
      </c>
      <c r="L86" s="8"/>
    </row>
    <row r="87" spans="1:12" ht="12.75">
      <c r="A87" s="6"/>
      <c r="B87" s="14" t="s">
        <v>12</v>
      </c>
      <c r="C87" s="15">
        <f>+'Raw Data'!B11*'Core Cost Parameters'!$B$17*(1+'Core Cost Parameters'!$B$3)</f>
        <v>6265985.000000001</v>
      </c>
      <c r="D87" s="15">
        <f>+'Raw Data'!C11*'Core Cost Parameters'!$B$17*(1+'Core Cost Parameters'!$B$3)</f>
        <v>4444768.625</v>
      </c>
      <c r="E87" s="15">
        <f aca="true" t="shared" si="16" ref="E87:E95">+D87+C87</f>
        <v>10710753.625</v>
      </c>
      <c r="F87" s="15">
        <f>+'Raw Data'!E11*'Core Cost Parameters'!$B$17*(1-'Core Cost Parameters'!$C$3)</f>
        <v>1717167.375</v>
      </c>
      <c r="G87" s="15">
        <f>+'Raw Data'!F11*'Core Cost Parameters'!$B$17*(1-'Core Cost Parameters'!$C$3)</f>
        <v>1172791.125</v>
      </c>
      <c r="H87" s="15">
        <f>+G87+F87</f>
        <v>2889958.5</v>
      </c>
      <c r="I87" s="15">
        <f t="shared" si="14"/>
        <v>7983152.375000001</v>
      </c>
      <c r="J87" s="15">
        <f t="shared" si="15"/>
        <v>5617559.75</v>
      </c>
      <c r="K87" s="15">
        <f aca="true" t="shared" si="17" ref="K87:K95">+H87+E87</f>
        <v>13600712.125</v>
      </c>
      <c r="L87" s="8"/>
    </row>
    <row r="88" spans="1:12" ht="12.75">
      <c r="A88" s="6"/>
      <c r="B88" s="14" t="s">
        <v>38</v>
      </c>
      <c r="C88" s="15">
        <f>+'Raw Data'!B12*'Core Cost Parameters'!$B$17*(1+'Core Cost Parameters'!$B$3)</f>
        <v>3923621.6250000005</v>
      </c>
      <c r="D88" s="15">
        <f>+'Raw Data'!C12*'Core Cost Parameters'!$B$17*(1+'Core Cost Parameters'!$B$3)</f>
        <v>2922482.7500000005</v>
      </c>
      <c r="E88" s="15">
        <f t="shared" si="16"/>
        <v>6846104.375000001</v>
      </c>
      <c r="F88" s="15">
        <f>+'Raw Data'!E12*'Core Cost Parameters'!$B$17*(1-'Core Cost Parameters'!$C$3)</f>
        <v>354754.125</v>
      </c>
      <c r="G88" s="15">
        <f>+'Raw Data'!F12*'Core Cost Parameters'!$B$17*(1-'Core Cost Parameters'!$C$3)</f>
        <v>252945</v>
      </c>
      <c r="H88" s="15">
        <f aca="true" t="shared" si="18" ref="H88:H95">+G88+F88</f>
        <v>607699.125</v>
      </c>
      <c r="I88" s="15">
        <f t="shared" si="14"/>
        <v>4278375.75</v>
      </c>
      <c r="J88" s="15">
        <f t="shared" si="15"/>
        <v>3175427.7500000005</v>
      </c>
      <c r="K88" s="15">
        <f t="shared" si="17"/>
        <v>7453803.500000001</v>
      </c>
      <c r="L88" s="8"/>
    </row>
    <row r="89" spans="1:12" ht="12.75">
      <c r="A89" s="6"/>
      <c r="B89" s="14" t="s">
        <v>30</v>
      </c>
      <c r="C89" s="15">
        <f>+'Raw Data'!B13*'Core Cost Parameters'!$B$17*(1+'Core Cost Parameters'!$B$3)</f>
        <v>4537757.125</v>
      </c>
      <c r="D89" s="15">
        <f>+'Raw Data'!C13*'Core Cost Parameters'!$B$17*(1+'Core Cost Parameters'!$B$3)</f>
        <v>3317472.1250000005</v>
      </c>
      <c r="E89" s="15">
        <f t="shared" si="16"/>
        <v>7855229.25</v>
      </c>
      <c r="F89" s="15">
        <f>+'Raw Data'!E13*'Core Cost Parameters'!$B$17*(1-'Core Cost Parameters'!$C$3)</f>
        <v>220101.75</v>
      </c>
      <c r="G89" s="15">
        <f>+'Raw Data'!F13*'Core Cost Parameters'!$B$17*(1-'Core Cost Parameters'!$C$3)</f>
        <v>155293.875</v>
      </c>
      <c r="H89" s="15">
        <f t="shared" si="18"/>
        <v>375395.625</v>
      </c>
      <c r="I89" s="15">
        <f t="shared" si="14"/>
        <v>4757858.875</v>
      </c>
      <c r="J89" s="15">
        <f t="shared" si="15"/>
        <v>3472766.0000000005</v>
      </c>
      <c r="K89" s="15">
        <f t="shared" si="17"/>
        <v>8230624.875</v>
      </c>
      <c r="L89" s="8"/>
    </row>
    <row r="90" spans="1:12" ht="12.75">
      <c r="A90" s="6"/>
      <c r="B90" s="14" t="s">
        <v>39</v>
      </c>
      <c r="C90" s="15">
        <f>+'Raw Data'!B14*'Core Cost Parameters'!$B$17*(1+'Core Cost Parameters'!$B$3)</f>
        <v>4225531.75</v>
      </c>
      <c r="D90" s="15">
        <f>+'Raw Data'!C14*'Core Cost Parameters'!$B$17*(1+'Core Cost Parameters'!$B$3)</f>
        <v>2717917.125</v>
      </c>
      <c r="E90" s="15">
        <f t="shared" si="16"/>
        <v>6943448.875</v>
      </c>
      <c r="F90" s="15">
        <f>+'Raw Data'!E14*'Core Cost Parameters'!$B$17*(1-'Core Cost Parameters'!$C$3)</f>
        <v>392807.25</v>
      </c>
      <c r="G90" s="15">
        <f>+'Raw Data'!F14*'Core Cost Parameters'!$B$17*(1-'Core Cost Parameters'!$C$3)</f>
        <v>229568.625</v>
      </c>
      <c r="H90" s="15">
        <f t="shared" si="18"/>
        <v>622375.875</v>
      </c>
      <c r="I90" s="15">
        <f t="shared" si="14"/>
        <v>4618339</v>
      </c>
      <c r="J90" s="15">
        <f t="shared" si="15"/>
        <v>2947485.75</v>
      </c>
      <c r="K90" s="15">
        <f t="shared" si="17"/>
        <v>7565824.75</v>
      </c>
      <c r="L90" s="8"/>
    </row>
    <row r="91" spans="1:12" ht="12.75">
      <c r="A91" s="6"/>
      <c r="B91" s="14" t="s">
        <v>46</v>
      </c>
      <c r="C91" s="15">
        <f>+'Raw Data'!B15*'Core Cost Parameters'!$B$17*(1+'Core Cost Parameters'!$B$3)</f>
        <v>3893492.6250000005</v>
      </c>
      <c r="D91" s="15">
        <f>+'Raw Data'!C15*'Core Cost Parameters'!$B$17*(1+'Core Cost Parameters'!$B$3)</f>
        <v>3337482.5000000005</v>
      </c>
      <c r="E91" s="15">
        <f t="shared" si="16"/>
        <v>7230975.125000001</v>
      </c>
      <c r="F91" s="15">
        <f>+'Raw Data'!E15*'Core Cost Parameters'!$B$17*(1-'Core Cost Parameters'!$C$3)</f>
        <v>167136.75</v>
      </c>
      <c r="G91" s="15">
        <f>+'Raw Data'!F15*'Core Cost Parameters'!$B$17*(1-'Core Cost Parameters'!$C$3)</f>
        <v>140567.625</v>
      </c>
      <c r="H91" s="15">
        <f t="shared" si="18"/>
        <v>307704.375</v>
      </c>
      <c r="I91" s="15">
        <f t="shared" si="14"/>
        <v>4060629.3750000005</v>
      </c>
      <c r="J91" s="15">
        <f t="shared" si="15"/>
        <v>3478050.1250000005</v>
      </c>
      <c r="K91" s="15">
        <f t="shared" si="17"/>
        <v>7538679.500000001</v>
      </c>
      <c r="L91" s="8"/>
    </row>
    <row r="92" spans="1:12" ht="12.75">
      <c r="A92" s="6"/>
      <c r="B92" s="14" t="s">
        <v>31</v>
      </c>
      <c r="C92" s="15">
        <f>+'Raw Data'!B16*'Core Cost Parameters'!$B$17*(1+'Core Cost Parameters'!$B$3)</f>
        <v>4473854</v>
      </c>
      <c r="D92" s="15">
        <f>+'Raw Data'!C16*'Core Cost Parameters'!$B$17*(1+'Core Cost Parameters'!$B$3)</f>
        <v>2991876.2500000005</v>
      </c>
      <c r="E92" s="15">
        <f t="shared" si="16"/>
        <v>7465730.25</v>
      </c>
      <c r="F92" s="15">
        <f>+'Raw Data'!E16*'Core Cost Parameters'!$B$17*(1-'Core Cost Parameters'!$C$3)</f>
        <v>334743.75</v>
      </c>
      <c r="G92" s="15">
        <f>+'Raw Data'!F16*'Core Cost Parameters'!$B$17*(1-'Core Cost Parameters'!$C$3)</f>
        <v>225027</v>
      </c>
      <c r="H92" s="15">
        <f t="shared" si="18"/>
        <v>559770.75</v>
      </c>
      <c r="I92" s="15">
        <f t="shared" si="14"/>
        <v>4808597.75</v>
      </c>
      <c r="J92" s="15">
        <f t="shared" si="15"/>
        <v>3216903.2500000005</v>
      </c>
      <c r="K92" s="15">
        <f t="shared" si="17"/>
        <v>8025501</v>
      </c>
      <c r="L92" s="8"/>
    </row>
    <row r="93" spans="1:12" ht="12.75">
      <c r="A93" s="6"/>
      <c r="B93" s="14" t="s">
        <v>13</v>
      </c>
      <c r="C93" s="15">
        <f>+'Raw Data'!B17*'Core Cost Parameters'!$B$17*(1+'Core Cost Parameters'!$B$3)</f>
        <v>3502208.8750000005</v>
      </c>
      <c r="D93" s="15">
        <f>+'Raw Data'!C17*'Core Cost Parameters'!$B$17*(1+'Core Cost Parameters'!$B$3)</f>
        <v>3144986.6250000005</v>
      </c>
      <c r="E93" s="15">
        <f t="shared" si="16"/>
        <v>6647195.500000001</v>
      </c>
      <c r="F93" s="15">
        <f>+'Raw Data'!E17*'Core Cost Parameters'!$B$17*(1-'Core Cost Parameters'!$C$3)</f>
        <v>100249.875</v>
      </c>
      <c r="G93" s="15">
        <f>+'Raw Data'!F17*'Core Cost Parameters'!$B$17*(1-'Core Cost Parameters'!$C$3)</f>
        <v>91067.625</v>
      </c>
      <c r="H93" s="15">
        <f t="shared" si="18"/>
        <v>191317.5</v>
      </c>
      <c r="I93" s="15">
        <f t="shared" si="14"/>
        <v>3602458.7500000005</v>
      </c>
      <c r="J93" s="15">
        <f t="shared" si="15"/>
        <v>3236054.2500000005</v>
      </c>
      <c r="K93" s="15">
        <f t="shared" si="17"/>
        <v>6838513.000000001</v>
      </c>
      <c r="L93" s="8"/>
    </row>
    <row r="94" spans="1:12" ht="12.75">
      <c r="A94" s="6"/>
      <c r="B94" s="14" t="s">
        <v>40</v>
      </c>
      <c r="C94" s="15">
        <f>+'Raw Data'!B18*'Core Cost Parameters'!$B$17*(1+'Core Cost Parameters'!$B$3)</f>
        <v>2376470.25</v>
      </c>
      <c r="D94" s="15">
        <f>+'Raw Data'!C18*'Core Cost Parameters'!$B$17*(1+'Core Cost Parameters'!$B$3)</f>
        <v>1772014.7500000002</v>
      </c>
      <c r="E94" s="15">
        <f t="shared" si="16"/>
        <v>4148485</v>
      </c>
      <c r="F94" s="15">
        <f>+'Raw Data'!E18*'Core Cost Parameters'!$B$17*(1-'Core Cost Parameters'!$C$3)</f>
        <v>68396.625</v>
      </c>
      <c r="G94" s="15">
        <f>+'Raw Data'!F18*'Core Cost Parameters'!$B$17*(1-'Core Cost Parameters'!$C$3)</f>
        <v>51826.5</v>
      </c>
      <c r="H94" s="15">
        <f t="shared" si="18"/>
        <v>120223.125</v>
      </c>
      <c r="I94" s="15">
        <f t="shared" si="14"/>
        <v>2444866.875</v>
      </c>
      <c r="J94" s="15">
        <f t="shared" si="15"/>
        <v>1823841.2500000002</v>
      </c>
      <c r="K94" s="15">
        <f t="shared" si="17"/>
        <v>4268708.125</v>
      </c>
      <c r="L94" s="8"/>
    </row>
    <row r="95" spans="1:12" ht="13.5" thickBot="1">
      <c r="A95" s="6"/>
      <c r="B95" s="14" t="s">
        <v>41</v>
      </c>
      <c r="C95" s="15">
        <f>+'Raw Data'!B19*'Core Cost Parameters'!$B$17*(1+'Core Cost Parameters'!$B$3)</f>
        <v>4412854.875</v>
      </c>
      <c r="D95" s="15">
        <f>+'Raw Data'!C19*'Core Cost Parameters'!$B$17*(1+'Core Cost Parameters'!$B$3)</f>
        <v>3351866.3750000005</v>
      </c>
      <c r="E95" s="15">
        <f t="shared" si="16"/>
        <v>7764721.25</v>
      </c>
      <c r="F95" s="15">
        <f>+'Raw Data'!E19*'Core Cost Parameters'!$B$17*(1-'Core Cost Parameters'!$C$3)</f>
        <v>1301367.375</v>
      </c>
      <c r="G95" s="15">
        <f>+'Raw Data'!F19*'Core Cost Parameters'!$B$17*(1-'Core Cost Parameters'!$C$3)</f>
        <v>970806.375</v>
      </c>
      <c r="H95" s="15">
        <f t="shared" si="18"/>
        <v>2272173.75</v>
      </c>
      <c r="I95" s="15">
        <f t="shared" si="14"/>
        <v>5714222.25</v>
      </c>
      <c r="J95" s="15">
        <f t="shared" si="15"/>
        <v>4322672.75</v>
      </c>
      <c r="K95" s="15">
        <f t="shared" si="17"/>
        <v>10036895</v>
      </c>
      <c r="L95" s="8"/>
    </row>
    <row r="96" spans="1:12" ht="13.5" thickBot="1">
      <c r="A96" s="6"/>
      <c r="B96" s="16" t="s">
        <v>15</v>
      </c>
      <c r="C96" s="17">
        <f aca="true" t="shared" si="19" ref="C96:K96">SUM(C86:C95)</f>
        <v>42785479</v>
      </c>
      <c r="D96" s="17">
        <f t="shared" si="19"/>
        <v>32180585.25</v>
      </c>
      <c r="E96" s="17">
        <f t="shared" si="19"/>
        <v>74966064.25</v>
      </c>
      <c r="F96" s="17">
        <f t="shared" si="19"/>
        <v>4979601</v>
      </c>
      <c r="G96" s="17">
        <f t="shared" si="19"/>
        <v>3550894.875</v>
      </c>
      <c r="H96" s="17">
        <f t="shared" si="19"/>
        <v>8530495.875</v>
      </c>
      <c r="I96" s="17">
        <f t="shared" si="19"/>
        <v>47765080</v>
      </c>
      <c r="J96" s="17">
        <f t="shared" si="19"/>
        <v>35731480.125</v>
      </c>
      <c r="K96" s="17">
        <f t="shared" si="19"/>
        <v>83496560.125</v>
      </c>
      <c r="L96" s="8"/>
    </row>
    <row r="97" spans="1:12" ht="12.75">
      <c r="A97" s="6"/>
      <c r="B97" s="1" t="s">
        <v>42</v>
      </c>
      <c r="C97" s="7"/>
      <c r="D97" s="7"/>
      <c r="E97" s="7"/>
      <c r="F97" s="7"/>
      <c r="G97" s="7"/>
      <c r="H97" s="7"/>
      <c r="I97" s="7"/>
      <c r="J97" s="7"/>
      <c r="K97" s="7"/>
      <c r="L97" s="8"/>
    </row>
    <row r="98" spans="1:12" ht="12.75">
      <c r="A98" s="6"/>
      <c r="B98" s="7" t="s">
        <v>43</v>
      </c>
      <c r="C98" s="7"/>
      <c r="D98" s="7"/>
      <c r="E98" s="7"/>
      <c r="F98" s="7"/>
      <c r="G98" s="7"/>
      <c r="H98" s="7"/>
      <c r="I98" s="7"/>
      <c r="J98" s="7"/>
      <c r="K98" s="7"/>
      <c r="L98" s="8"/>
    </row>
    <row r="99" spans="1:12" ht="13.5" thickBot="1">
      <c r="A99" s="6"/>
      <c r="B99" s="7"/>
      <c r="C99" s="7"/>
      <c r="D99" s="7"/>
      <c r="E99" s="7"/>
      <c r="F99" s="7"/>
      <c r="G99" s="7"/>
      <c r="H99" s="7"/>
      <c r="I99" s="7"/>
      <c r="J99" s="7"/>
      <c r="K99" s="7"/>
      <c r="L99" s="8"/>
    </row>
    <row r="100" spans="1:12" ht="26.25" customHeight="1" thickBot="1">
      <c r="A100" s="6"/>
      <c r="B100" s="7"/>
      <c r="C100" s="7"/>
      <c r="D100" s="83" t="s">
        <v>44</v>
      </c>
      <c r="E100" s="80" t="s">
        <v>45</v>
      </c>
      <c r="F100" s="81"/>
      <c r="G100" s="82"/>
      <c r="H100" s="7"/>
      <c r="I100" s="7"/>
      <c r="J100" s="7"/>
      <c r="K100" s="7"/>
      <c r="L100" s="8"/>
    </row>
    <row r="101" spans="1:12" ht="13.5" thickBot="1">
      <c r="A101" s="6"/>
      <c r="B101" s="7"/>
      <c r="C101" s="7"/>
      <c r="D101" s="84"/>
      <c r="E101" s="18" t="s">
        <v>10</v>
      </c>
      <c r="F101" s="18" t="s">
        <v>37</v>
      </c>
      <c r="G101" s="18" t="s">
        <v>9</v>
      </c>
      <c r="H101" s="7"/>
      <c r="I101" s="7"/>
      <c r="J101" s="7"/>
      <c r="K101" s="7"/>
      <c r="L101" s="8"/>
    </row>
    <row r="102" spans="1:12" ht="12.75">
      <c r="A102" s="6"/>
      <c r="B102" s="7"/>
      <c r="C102" s="7"/>
      <c r="D102" s="21" t="s">
        <v>16</v>
      </c>
      <c r="E102" s="24">
        <f>+'Raw Data'!B25*'Core Cost Parameters'!$B$17*(1+'Core Cost Parameters'!$B$3)</f>
        <v>14500416.732475277</v>
      </c>
      <c r="F102" s="24">
        <f>+'Raw Data'!C25*'Core Cost Parameters'!$B$17*(1-'Core Cost Parameters'!$C$3)</f>
        <v>1149129.3419386707</v>
      </c>
      <c r="G102" s="24">
        <f>+F102+E102</f>
        <v>15649546.074413948</v>
      </c>
      <c r="H102" s="7"/>
      <c r="I102" s="7"/>
      <c r="J102" s="7"/>
      <c r="K102" s="7"/>
      <c r="L102" s="8"/>
    </row>
    <row r="103" spans="1:12" ht="12.75">
      <c r="A103" s="6"/>
      <c r="B103" s="7"/>
      <c r="C103" s="7"/>
      <c r="D103" s="22" t="s">
        <v>17</v>
      </c>
      <c r="E103" s="25">
        <f>+'Raw Data'!B26*'Core Cost Parameters'!$B$17*(1+'Core Cost Parameters'!$B$3)</f>
        <v>11343269.199500881</v>
      </c>
      <c r="F103" s="25">
        <f>+'Raw Data'!C26*'Core Cost Parameters'!$B$17*(1-'Core Cost Parameters'!$C$3)</f>
        <v>1190834.2035947363</v>
      </c>
      <c r="G103" s="25">
        <f aca="true" t="shared" si="20" ref="G103:G112">+F103+E103</f>
        <v>12534103.403095618</v>
      </c>
      <c r="H103" s="7"/>
      <c r="I103" s="7"/>
      <c r="J103" s="7"/>
      <c r="K103" s="7"/>
      <c r="L103" s="8"/>
    </row>
    <row r="104" spans="1:12" ht="12.75">
      <c r="A104" s="6"/>
      <c r="B104" s="7"/>
      <c r="C104" s="7"/>
      <c r="D104" s="22" t="s">
        <v>18</v>
      </c>
      <c r="E104" s="25">
        <f>+'Raw Data'!B27*'Core Cost Parameters'!$B$17*(1+'Core Cost Parameters'!$B$3)</f>
        <v>7885315.847907335</v>
      </c>
      <c r="F104" s="25">
        <f>+'Raw Data'!C27*'Core Cost Parameters'!$B$17*(1-'Core Cost Parameters'!$C$3)</f>
        <v>1064436.3921140446</v>
      </c>
      <c r="G104" s="25">
        <f t="shared" si="20"/>
        <v>8949752.24002138</v>
      </c>
      <c r="H104" s="7"/>
      <c r="I104" s="7"/>
      <c r="J104" s="7"/>
      <c r="K104" s="7"/>
      <c r="L104" s="8"/>
    </row>
    <row r="105" spans="1:12" ht="12.75">
      <c r="A105" s="6"/>
      <c r="B105" s="7"/>
      <c r="C105" s="7"/>
      <c r="D105" s="22" t="s">
        <v>19</v>
      </c>
      <c r="E105" s="25">
        <f>+'Raw Data'!B28*'Core Cost Parameters'!$B$17*(1+'Core Cost Parameters'!$B$3)</f>
        <v>7155369.151808367</v>
      </c>
      <c r="F105" s="25">
        <f>+'Raw Data'!C28*'Core Cost Parameters'!$B$17*(1-'Core Cost Parameters'!$C$3)</f>
        <v>971573.5668265383</v>
      </c>
      <c r="G105" s="25">
        <f t="shared" si="20"/>
        <v>8126942.718634905</v>
      </c>
      <c r="H105" s="7"/>
      <c r="I105" s="7"/>
      <c r="J105" s="7"/>
      <c r="K105" s="7"/>
      <c r="L105" s="8"/>
    </row>
    <row r="106" spans="1:12" ht="12.75">
      <c r="A106" s="6"/>
      <c r="B106" s="7"/>
      <c r="C106" s="7"/>
      <c r="D106" s="22" t="s">
        <v>20</v>
      </c>
      <c r="E106" s="25">
        <f>+'Raw Data'!B29*'Core Cost Parameters'!$B$17*(1+'Core Cost Parameters'!$B$3)</f>
        <v>6293540.778026591</v>
      </c>
      <c r="F106" s="25">
        <f>+'Raw Data'!C29*'Core Cost Parameters'!$B$17*(1-'Core Cost Parameters'!$C$3)</f>
        <v>873620.6097061384</v>
      </c>
      <c r="G106" s="25">
        <f t="shared" si="20"/>
        <v>7167161.387732729</v>
      </c>
      <c r="H106" s="7"/>
      <c r="I106" s="7"/>
      <c r="J106" s="7"/>
      <c r="K106" s="7"/>
      <c r="L106" s="8"/>
    </row>
    <row r="107" spans="1:12" ht="12.75">
      <c r="A107" s="6"/>
      <c r="B107" s="7"/>
      <c r="C107" s="7"/>
      <c r="D107" s="22" t="s">
        <v>21</v>
      </c>
      <c r="E107" s="25">
        <f>+'Raw Data'!B30*'Core Cost Parameters'!$B$17*(1+'Core Cost Parameters'!$B$3)</f>
        <v>5288402.732579534</v>
      </c>
      <c r="F107" s="25">
        <f>+'Raw Data'!C30*'Core Cost Parameters'!$B$17*(1-'Core Cost Parameters'!$C$3)</f>
        <v>705047.4201814668</v>
      </c>
      <c r="G107" s="25">
        <f t="shared" si="20"/>
        <v>5993450.152761001</v>
      </c>
      <c r="H107" s="7"/>
      <c r="I107" s="7"/>
      <c r="J107" s="7"/>
      <c r="K107" s="7"/>
      <c r="L107" s="8"/>
    </row>
    <row r="108" spans="1:12" ht="12.75">
      <c r="A108" s="6"/>
      <c r="B108" s="7"/>
      <c r="C108" s="7"/>
      <c r="D108" s="22" t="s">
        <v>22</v>
      </c>
      <c r="E108" s="25">
        <f>+'Raw Data'!B31*'Core Cost Parameters'!$B$17*(1+'Core Cost Parameters'!$B$3)</f>
        <v>4485947.385005555</v>
      </c>
      <c r="F108" s="25">
        <f>+'Raw Data'!C31*'Core Cost Parameters'!$B$17*(1-'Core Cost Parameters'!$C$3)</f>
        <v>556920.3064225381</v>
      </c>
      <c r="G108" s="25">
        <f t="shared" si="20"/>
        <v>5042867.691428093</v>
      </c>
      <c r="H108" s="7"/>
      <c r="I108" s="7"/>
      <c r="J108" s="7"/>
      <c r="K108" s="7"/>
      <c r="L108" s="8"/>
    </row>
    <row r="109" spans="1:12" ht="12.75">
      <c r="A109" s="6"/>
      <c r="B109" s="7"/>
      <c r="C109" s="7"/>
      <c r="D109" s="22" t="s">
        <v>23</v>
      </c>
      <c r="E109" s="25">
        <f>+'Raw Data'!B32*'Core Cost Parameters'!$B$17*(1+'Core Cost Parameters'!$B$3)*(1+'Core Cost Parameters'!$B$4)</f>
        <v>3807255.8986992463</v>
      </c>
      <c r="F109" s="25">
        <f>+'Raw Data'!C32*'Core Cost Parameters'!$B$17*(1+'Core Cost Parameters'!$B$4)*(1-'Core Cost Parameters'!$C$3)</f>
        <v>454849.04768137273</v>
      </c>
      <c r="G109" s="25">
        <f t="shared" si="20"/>
        <v>4262104.946380619</v>
      </c>
      <c r="H109" s="7"/>
      <c r="I109" s="7"/>
      <c r="J109" s="7"/>
      <c r="K109" s="7"/>
      <c r="L109" s="8"/>
    </row>
    <row r="110" spans="1:12" ht="12.75">
      <c r="A110" s="6"/>
      <c r="B110" s="7"/>
      <c r="C110" s="7"/>
      <c r="D110" s="22" t="s">
        <v>24</v>
      </c>
      <c r="E110" s="25">
        <f>+'Raw Data'!B33*'Core Cost Parameters'!$B$17*(1+'Core Cost Parameters'!$B$3)*(1+'Core Cost Parameters'!$B$4)</f>
        <v>3640570.0683084335</v>
      </c>
      <c r="F110" s="25">
        <f>+'Raw Data'!C33*'Core Cost Parameters'!$B$17*(1+'Core Cost Parameters'!$B$4)*(1-'Core Cost Parameters'!$C$3)</f>
        <v>420308.011902392</v>
      </c>
      <c r="G110" s="25">
        <f t="shared" si="20"/>
        <v>4060878.0802108254</v>
      </c>
      <c r="H110" s="7"/>
      <c r="I110" s="7"/>
      <c r="J110" s="7"/>
      <c r="K110" s="7"/>
      <c r="L110" s="8"/>
    </row>
    <row r="111" spans="1:12" ht="12.75">
      <c r="A111" s="6"/>
      <c r="B111" s="7"/>
      <c r="C111" s="7"/>
      <c r="D111" s="22" t="s">
        <v>25</v>
      </c>
      <c r="E111" s="25">
        <f>+'Raw Data'!B34*'Core Cost Parameters'!$B$17*(1+'Core Cost Parameters'!$B$3)*(1+'Core Cost Parameters'!$B$4)</f>
        <v>2753157.437193709</v>
      </c>
      <c r="F111" s="25">
        <f>+'Raw Data'!C34*'Core Cost Parameters'!$B$17*(1+'Core Cost Parameters'!$B$4)*(1-'Core Cost Parameters'!$C$3)</f>
        <v>308203.8466732897</v>
      </c>
      <c r="G111" s="25">
        <f t="shared" si="20"/>
        <v>3061361.2838669987</v>
      </c>
      <c r="H111" s="7"/>
      <c r="I111" s="7"/>
      <c r="J111" s="7"/>
      <c r="K111" s="7"/>
      <c r="L111" s="8"/>
    </row>
    <row r="112" spans="1:12" ht="13.5" thickBot="1">
      <c r="A112" s="6"/>
      <c r="B112" s="7"/>
      <c r="C112" s="7"/>
      <c r="D112" s="23" t="s">
        <v>26</v>
      </c>
      <c r="E112" s="20">
        <f>+'Raw Data'!B35*'Core Cost Parameters'!$B$17*(1+'Core Cost Parameters'!$B$3)*(1+'Core Cost Parameters'!$B$4)</f>
        <v>8353233.091175959</v>
      </c>
      <c r="F112" s="20">
        <f>+'Raw Data'!C35*'Core Cost Parameters'!$B$17*(1+'Core Cost Parameters'!$B$4)*(1-'Core Cost Parameters'!$C$3)</f>
        <v>896128.4027352887</v>
      </c>
      <c r="G112" s="20">
        <f t="shared" si="20"/>
        <v>9249361.493911248</v>
      </c>
      <c r="H112" s="7"/>
      <c r="I112" s="7"/>
      <c r="J112" s="7"/>
      <c r="K112" s="7"/>
      <c r="L112" s="8"/>
    </row>
    <row r="113" spans="1:12" ht="13.5" thickBot="1">
      <c r="A113" s="6"/>
      <c r="B113" s="7"/>
      <c r="C113" s="7"/>
      <c r="D113" s="19" t="s">
        <v>9</v>
      </c>
      <c r="E113" s="20">
        <f>SUM(E102:E112)</f>
        <v>75506478.32268089</v>
      </c>
      <c r="F113" s="20">
        <f>SUM(F102:F112)</f>
        <v>8591051.149776476</v>
      </c>
      <c r="G113" s="20">
        <f>SUM(G102:G112)</f>
        <v>84097529.47245736</v>
      </c>
      <c r="H113" s="7"/>
      <c r="I113" s="7"/>
      <c r="J113" s="7"/>
      <c r="K113" s="7"/>
      <c r="L113" s="8"/>
    </row>
    <row r="114" spans="1:12" ht="12.75">
      <c r="A114" s="6"/>
      <c r="B114" s="7"/>
      <c r="C114" s="7"/>
      <c r="D114" s="1" t="s">
        <v>42</v>
      </c>
      <c r="E114" s="7"/>
      <c r="F114" s="7"/>
      <c r="G114" s="7"/>
      <c r="H114" s="7"/>
      <c r="I114" s="7"/>
      <c r="J114" s="7"/>
      <c r="K114" s="7"/>
      <c r="L114" s="8"/>
    </row>
    <row r="115" spans="1:12" ht="13.5" thickBot="1">
      <c r="A115" s="9"/>
      <c r="B115" s="10"/>
      <c r="C115" s="27"/>
      <c r="D115" s="27"/>
      <c r="E115" s="27"/>
      <c r="F115" s="10"/>
      <c r="G115" s="10"/>
      <c r="H115" s="10"/>
      <c r="I115" s="10"/>
      <c r="J115" s="10"/>
      <c r="K115" s="10"/>
      <c r="L115" s="11"/>
    </row>
  </sheetData>
  <mergeCells count="26">
    <mergeCell ref="B83:B85"/>
    <mergeCell ref="E100:G100"/>
    <mergeCell ref="D100:D101"/>
    <mergeCell ref="D64:D65"/>
    <mergeCell ref="E64:G64"/>
    <mergeCell ref="C83:K83"/>
    <mergeCell ref="C84:E84"/>
    <mergeCell ref="F84:H84"/>
    <mergeCell ref="I84:K84"/>
    <mergeCell ref="C47:K47"/>
    <mergeCell ref="B12:B14"/>
    <mergeCell ref="B47:B49"/>
    <mergeCell ref="E28:G28"/>
    <mergeCell ref="D28:D29"/>
    <mergeCell ref="C48:E48"/>
    <mergeCell ref="F48:H48"/>
    <mergeCell ref="I48:K48"/>
    <mergeCell ref="F13:H13"/>
    <mergeCell ref="I13:K13"/>
    <mergeCell ref="C13:E13"/>
    <mergeCell ref="C12:K12"/>
    <mergeCell ref="B3:D3"/>
    <mergeCell ref="B4:D4"/>
    <mergeCell ref="B5:D5"/>
    <mergeCell ref="B7:D7"/>
    <mergeCell ref="B8:D8"/>
  </mergeCells>
  <hyperlinks>
    <hyperlink ref="B3" r:id="rId1" display="Go to Cost Estimates (Standard Variant)"/>
    <hyperlink ref="B4" r:id="rId2" display="Go to Cost Estimates (Cross-Sectoral Variant)"/>
    <hyperlink ref="B5" r:id="rId3" display="Go to Cost Estimates (Volunteering Variant)"/>
    <hyperlink ref="B7" r:id="rId4" display="Go to Core Cost Parameters"/>
    <hyperlink ref="B8" r:id="rId5" display="Back to Presentation"/>
    <hyperlink ref="K81" location="'Costs Estimates'!B1" display="Go back"/>
    <hyperlink ref="B3:D3" location="'Costs Estimates'!D28" display="Go to Cost Estimates (Standard Variant)"/>
    <hyperlink ref="B4:D4" location="'Costs Estimates'!D63" display="Go to Cost Estimates (Cross-Sectoral Variant)"/>
    <hyperlink ref="B5:D5" location="'Costs Estimates'!D98" display="Go to Cost Estimates (Volunteering Variant)"/>
    <hyperlink ref="K45" location="'Costs Estimates'!B1" display="Go back"/>
    <hyperlink ref="K10" location="'Costs Estimates'!B1" display="Go back"/>
    <hyperlink ref="B8:D8" location="Presentation!A19" display="Back to Presentation"/>
  </hyperlinks>
  <printOptions/>
  <pageMargins left="0.75" right="0.75" top="1" bottom="1" header="0" footer="0"/>
  <pageSetup horizontalDpi="300" verticalDpi="300" orientation="landscape" paperSize="9" scale="92" r:id="rId6"/>
  <rowBreaks count="3" manualBreakCount="3">
    <brk id="8" max="255" man="1"/>
    <brk id="43" max="255" man="1"/>
    <brk id="7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64"/>
  <sheetViews>
    <sheetView zoomScale="75" zoomScaleNormal="75" workbookViewId="0" topLeftCell="A1">
      <selection activeCell="A42" sqref="A42"/>
    </sheetView>
  </sheetViews>
  <sheetFormatPr defaultColWidth="9.140625" defaultRowHeight="12.75"/>
  <cols>
    <col min="1" max="1" width="21.421875" style="1" customWidth="1"/>
    <col min="2" max="2" width="12.8515625" style="1" bestFit="1" customWidth="1"/>
    <col min="3" max="3" width="12.28125" style="1" bestFit="1" customWidth="1"/>
    <col min="4" max="4" width="12.57421875" style="1" bestFit="1" customWidth="1"/>
    <col min="5" max="5" width="12.7109375" style="1" bestFit="1" customWidth="1"/>
    <col min="6" max="7" width="12.57421875" style="1" bestFit="1" customWidth="1"/>
    <col min="8" max="8" width="10.7109375" style="1" customWidth="1"/>
    <col min="9" max="16384" width="11.421875" style="1" customWidth="1"/>
  </cols>
  <sheetData>
    <row r="1" spans="1:12" ht="12.75">
      <c r="A1" s="7"/>
      <c r="B1" s="7"/>
      <c r="C1" s="7"/>
      <c r="D1" s="7"/>
      <c r="E1" s="7"/>
      <c r="F1" s="7"/>
      <c r="G1" s="7"/>
      <c r="H1" s="7"/>
      <c r="I1" s="7"/>
      <c r="J1" s="7"/>
      <c r="K1" s="7"/>
      <c r="L1" s="7"/>
    </row>
    <row r="2" spans="1:12" ht="15.75">
      <c r="A2" s="86" t="s">
        <v>67</v>
      </c>
      <c r="B2" s="86"/>
      <c r="C2" s="86"/>
      <c r="D2" s="86"/>
      <c r="E2" s="86"/>
      <c r="F2" s="86"/>
      <c r="G2" s="86"/>
      <c r="H2" s="7"/>
      <c r="I2" s="32"/>
      <c r="J2" s="7"/>
      <c r="K2" s="7"/>
      <c r="L2" s="7"/>
    </row>
    <row r="3" spans="1:12" ht="15">
      <c r="A3" s="33"/>
      <c r="B3" s="7"/>
      <c r="C3" s="7"/>
      <c r="D3" s="7"/>
      <c r="E3" s="7"/>
      <c r="F3" s="7"/>
      <c r="G3" s="7"/>
      <c r="H3" s="7"/>
      <c r="I3" s="76" t="s">
        <v>7</v>
      </c>
      <c r="J3" s="76"/>
      <c r="K3" s="76"/>
      <c r="L3" s="7"/>
    </row>
    <row r="4" spans="1:12" ht="15">
      <c r="A4" s="7"/>
      <c r="B4" s="7"/>
      <c r="C4" s="7"/>
      <c r="D4" s="7"/>
      <c r="E4" s="7"/>
      <c r="F4" s="7"/>
      <c r="G4" s="7"/>
      <c r="H4" s="7"/>
      <c r="I4" s="75" t="s">
        <v>3</v>
      </c>
      <c r="J4" s="75"/>
      <c r="K4" s="75"/>
      <c r="L4" s="7"/>
    </row>
    <row r="5" spans="1:12" ht="15">
      <c r="A5" s="7"/>
      <c r="B5" s="7"/>
      <c r="C5" s="7"/>
      <c r="D5" s="7"/>
      <c r="E5" s="7"/>
      <c r="F5" s="7"/>
      <c r="G5" s="7"/>
      <c r="H5" s="7"/>
      <c r="I5" s="75" t="s">
        <v>6</v>
      </c>
      <c r="J5" s="75"/>
      <c r="K5" s="75"/>
      <c r="L5" s="7"/>
    </row>
    <row r="6" spans="1:12" ht="12.75">
      <c r="A6" s="7"/>
      <c r="B6" s="7"/>
      <c r="C6" s="7"/>
      <c r="D6" s="7"/>
      <c r="E6" s="7"/>
      <c r="F6" s="7"/>
      <c r="G6" s="7"/>
      <c r="H6" s="7"/>
      <c r="I6" s="7"/>
      <c r="J6" s="7"/>
      <c r="K6" s="7"/>
      <c r="L6" s="7"/>
    </row>
    <row r="7" spans="1:12" ht="13.5" thickBot="1">
      <c r="A7" s="7" t="s">
        <v>68</v>
      </c>
      <c r="B7" s="7"/>
      <c r="C7" s="7"/>
      <c r="D7" s="7"/>
      <c r="E7" s="7"/>
      <c r="F7" s="7"/>
      <c r="G7" s="7"/>
      <c r="H7" s="7"/>
      <c r="I7" s="7"/>
      <c r="J7" s="7"/>
      <c r="K7" s="7"/>
      <c r="L7" s="7"/>
    </row>
    <row r="8" spans="1:12" ht="13.5" thickBot="1">
      <c r="A8" s="87" t="s">
        <v>0</v>
      </c>
      <c r="B8" s="85" t="s">
        <v>10</v>
      </c>
      <c r="C8" s="71"/>
      <c r="D8" s="72"/>
      <c r="E8" s="85" t="s">
        <v>37</v>
      </c>
      <c r="F8" s="71"/>
      <c r="G8" s="72"/>
      <c r="H8" s="85" t="s">
        <v>9</v>
      </c>
      <c r="I8" s="71"/>
      <c r="J8" s="72"/>
      <c r="K8" s="7"/>
      <c r="L8" s="7"/>
    </row>
    <row r="9" spans="1:12" ht="13.5" thickBot="1">
      <c r="A9" s="88"/>
      <c r="B9" s="13" t="s">
        <v>35</v>
      </c>
      <c r="C9" s="13" t="s">
        <v>36</v>
      </c>
      <c r="D9" s="13" t="s">
        <v>9</v>
      </c>
      <c r="E9" s="13" t="s">
        <v>35</v>
      </c>
      <c r="F9" s="13" t="s">
        <v>36</v>
      </c>
      <c r="G9" s="13" t="s">
        <v>9</v>
      </c>
      <c r="H9" s="13" t="s">
        <v>35</v>
      </c>
      <c r="I9" s="13" t="s">
        <v>36</v>
      </c>
      <c r="J9" s="13" t="s">
        <v>9</v>
      </c>
      <c r="K9" s="7"/>
      <c r="L9" s="7"/>
    </row>
    <row r="10" spans="1:12" ht="12.75">
      <c r="A10" s="14" t="s">
        <v>11</v>
      </c>
      <c r="B10" s="15">
        <v>342063</v>
      </c>
      <c r="C10" s="15">
        <v>276345</v>
      </c>
      <c r="D10" s="15">
        <v>618408</v>
      </c>
      <c r="E10" s="15">
        <v>26091</v>
      </c>
      <c r="F10" s="15">
        <v>21091</v>
      </c>
      <c r="G10" s="15">
        <v>47182</v>
      </c>
      <c r="H10" s="15">
        <v>368155</v>
      </c>
      <c r="I10" s="15">
        <v>297436</v>
      </c>
      <c r="J10" s="15">
        <v>665591</v>
      </c>
      <c r="K10" s="7"/>
      <c r="L10" s="7"/>
    </row>
    <row r="11" spans="1:12" ht="12.75">
      <c r="A11" s="14" t="s">
        <v>12</v>
      </c>
      <c r="B11" s="15">
        <v>414280</v>
      </c>
      <c r="C11" s="15">
        <v>293869</v>
      </c>
      <c r="D11" s="15">
        <v>708149</v>
      </c>
      <c r="E11" s="15">
        <v>138761</v>
      </c>
      <c r="F11" s="15">
        <v>94771</v>
      </c>
      <c r="G11" s="15">
        <v>233532</v>
      </c>
      <c r="H11" s="15">
        <v>553041</v>
      </c>
      <c r="I11" s="15">
        <v>388640</v>
      </c>
      <c r="J11" s="15">
        <v>941681</v>
      </c>
      <c r="K11" s="7"/>
      <c r="L11" s="7"/>
    </row>
    <row r="12" spans="1:12" ht="12.75">
      <c r="A12" s="14" t="s">
        <v>38</v>
      </c>
      <c r="B12" s="15">
        <v>259413</v>
      </c>
      <c r="C12" s="15">
        <v>193222</v>
      </c>
      <c r="D12" s="15">
        <v>452635</v>
      </c>
      <c r="E12" s="15">
        <v>28667</v>
      </c>
      <c r="F12" s="15">
        <v>20440</v>
      </c>
      <c r="G12" s="15">
        <v>49107</v>
      </c>
      <c r="H12" s="15">
        <v>288080</v>
      </c>
      <c r="I12" s="15">
        <v>213662</v>
      </c>
      <c r="J12" s="15">
        <v>501741</v>
      </c>
      <c r="K12" s="7"/>
      <c r="L12" s="7"/>
    </row>
    <row r="13" spans="1:12" ht="12.75">
      <c r="A13" s="14" t="s">
        <v>30</v>
      </c>
      <c r="B13" s="15">
        <v>300017</v>
      </c>
      <c r="C13" s="15">
        <v>219337</v>
      </c>
      <c r="D13" s="15">
        <v>519354</v>
      </c>
      <c r="E13" s="15">
        <v>17786</v>
      </c>
      <c r="F13" s="15">
        <v>12549</v>
      </c>
      <c r="G13" s="15">
        <v>30334</v>
      </c>
      <c r="H13" s="15">
        <v>317803</v>
      </c>
      <c r="I13" s="15">
        <v>231885</v>
      </c>
      <c r="J13" s="15">
        <v>549688</v>
      </c>
      <c r="K13" s="7"/>
      <c r="L13" s="7"/>
    </row>
    <row r="14" spans="1:12" ht="12.75">
      <c r="A14" s="14" t="s">
        <v>39</v>
      </c>
      <c r="B14" s="15">
        <v>279374</v>
      </c>
      <c r="C14" s="15">
        <v>179697</v>
      </c>
      <c r="D14" s="15">
        <v>459071</v>
      </c>
      <c r="E14" s="15">
        <v>31742</v>
      </c>
      <c r="F14" s="15">
        <v>18551</v>
      </c>
      <c r="G14" s="15">
        <v>50293</v>
      </c>
      <c r="H14" s="15">
        <v>311117</v>
      </c>
      <c r="I14" s="15">
        <v>198248</v>
      </c>
      <c r="J14" s="15">
        <v>509364</v>
      </c>
      <c r="K14" s="7"/>
      <c r="L14" s="7"/>
    </row>
    <row r="15" spans="1:12" ht="12.75">
      <c r="A15" s="14" t="s">
        <v>46</v>
      </c>
      <c r="B15" s="15">
        <v>257421</v>
      </c>
      <c r="C15" s="15">
        <v>220660</v>
      </c>
      <c r="D15" s="15">
        <v>478081</v>
      </c>
      <c r="E15" s="15">
        <v>13506</v>
      </c>
      <c r="F15" s="15">
        <v>11359</v>
      </c>
      <c r="G15" s="15">
        <v>24865</v>
      </c>
      <c r="H15" s="15">
        <v>270927</v>
      </c>
      <c r="I15" s="15">
        <v>232019</v>
      </c>
      <c r="J15" s="15">
        <v>502946</v>
      </c>
      <c r="K15" s="7"/>
      <c r="L15" s="7"/>
    </row>
    <row r="16" spans="1:12" ht="12.75">
      <c r="A16" s="14" t="s">
        <v>31</v>
      </c>
      <c r="B16" s="15">
        <v>295792</v>
      </c>
      <c r="C16" s="15">
        <v>197810</v>
      </c>
      <c r="D16" s="15">
        <v>493602</v>
      </c>
      <c r="E16" s="15">
        <v>27050</v>
      </c>
      <c r="F16" s="15">
        <v>18184</v>
      </c>
      <c r="G16" s="15">
        <v>45234</v>
      </c>
      <c r="H16" s="15">
        <v>322842</v>
      </c>
      <c r="I16" s="15">
        <v>215994</v>
      </c>
      <c r="J16" s="15">
        <v>538836</v>
      </c>
      <c r="K16" s="7"/>
      <c r="L16" s="7"/>
    </row>
    <row r="17" spans="1:12" ht="12.75">
      <c r="A17" s="14" t="s">
        <v>13</v>
      </c>
      <c r="B17" s="15">
        <v>231551</v>
      </c>
      <c r="C17" s="15">
        <v>207933</v>
      </c>
      <c r="D17" s="15">
        <v>439484</v>
      </c>
      <c r="E17" s="15">
        <v>8101</v>
      </c>
      <c r="F17" s="15">
        <v>7359</v>
      </c>
      <c r="G17" s="15">
        <v>15460</v>
      </c>
      <c r="H17" s="15">
        <v>239652</v>
      </c>
      <c r="I17" s="15">
        <v>215292</v>
      </c>
      <c r="J17" s="15">
        <v>454944</v>
      </c>
      <c r="K17" s="7"/>
      <c r="L17" s="7"/>
    </row>
    <row r="18" spans="1:12" ht="12.75">
      <c r="A18" s="14" t="s">
        <v>50</v>
      </c>
      <c r="B18" s="15">
        <v>157122</v>
      </c>
      <c r="C18" s="15">
        <v>117158</v>
      </c>
      <c r="D18" s="15">
        <v>274280</v>
      </c>
      <c r="E18" s="15">
        <v>5527</v>
      </c>
      <c r="F18" s="15">
        <v>4188</v>
      </c>
      <c r="G18" s="15">
        <v>9715</v>
      </c>
      <c r="H18" s="15">
        <v>162649</v>
      </c>
      <c r="I18" s="15">
        <v>121346</v>
      </c>
      <c r="J18" s="15">
        <v>283995</v>
      </c>
      <c r="K18" s="7"/>
      <c r="L18" s="7"/>
    </row>
    <row r="19" spans="1:12" ht="13.5" thickBot="1">
      <c r="A19" s="14" t="s">
        <v>41</v>
      </c>
      <c r="B19" s="15">
        <v>291759</v>
      </c>
      <c r="C19" s="15">
        <v>221611</v>
      </c>
      <c r="D19" s="15">
        <v>513370</v>
      </c>
      <c r="E19" s="15">
        <v>105161</v>
      </c>
      <c r="F19" s="15">
        <v>78449</v>
      </c>
      <c r="G19" s="15">
        <v>183610</v>
      </c>
      <c r="H19" s="15">
        <v>396919</v>
      </c>
      <c r="I19" s="15">
        <v>300061</v>
      </c>
      <c r="J19" s="15">
        <v>696980</v>
      </c>
      <c r="K19" s="7"/>
      <c r="L19" s="7"/>
    </row>
    <row r="20" spans="1:12" ht="13.5" thickBot="1">
      <c r="A20" s="16" t="s">
        <v>15</v>
      </c>
      <c r="B20" s="17">
        <v>2828792</v>
      </c>
      <c r="C20" s="17">
        <v>2127642</v>
      </c>
      <c r="D20" s="17">
        <v>4956434</v>
      </c>
      <c r="E20" s="17">
        <v>402392</v>
      </c>
      <c r="F20" s="17">
        <v>286940</v>
      </c>
      <c r="G20" s="17">
        <v>689332</v>
      </c>
      <c r="H20" s="17">
        <v>3231184</v>
      </c>
      <c r="I20" s="17">
        <v>2414582</v>
      </c>
      <c r="J20" s="17">
        <v>5645767</v>
      </c>
      <c r="K20" s="7"/>
      <c r="L20" s="7"/>
    </row>
    <row r="21" spans="1:12" ht="12.75">
      <c r="A21" s="7" t="s">
        <v>64</v>
      </c>
      <c r="B21" s="7"/>
      <c r="C21" s="7"/>
      <c r="D21" s="7"/>
      <c r="E21" s="7"/>
      <c r="F21" s="7"/>
      <c r="G21" s="7"/>
      <c r="H21" s="7"/>
      <c r="I21" s="7"/>
      <c r="J21" s="7"/>
      <c r="K21" s="7"/>
      <c r="L21" s="7"/>
    </row>
    <row r="22" spans="1:12" ht="12.75">
      <c r="A22" s="7"/>
      <c r="B22" s="7"/>
      <c r="C22" s="7"/>
      <c r="D22" s="7"/>
      <c r="E22" s="7"/>
      <c r="F22" s="7"/>
      <c r="G22" s="7"/>
      <c r="H22" s="7"/>
      <c r="I22" s="7"/>
      <c r="J22" s="7"/>
      <c r="K22" s="7"/>
      <c r="L22" s="7"/>
    </row>
    <row r="23" spans="1:12" ht="13.5" thickBot="1">
      <c r="A23" s="7" t="s">
        <v>49</v>
      </c>
      <c r="B23" s="7"/>
      <c r="C23" s="7"/>
      <c r="D23" s="7"/>
      <c r="E23" s="7"/>
      <c r="F23" s="7"/>
      <c r="G23" s="7"/>
      <c r="H23" s="7"/>
      <c r="I23" s="7"/>
      <c r="J23" s="7"/>
      <c r="K23" s="7"/>
      <c r="L23" s="7"/>
    </row>
    <row r="24" spans="1:12" ht="13.5" thickBot="1">
      <c r="A24" s="59" t="s">
        <v>44</v>
      </c>
      <c r="B24" s="60" t="s">
        <v>10</v>
      </c>
      <c r="C24" s="60" t="s">
        <v>37</v>
      </c>
      <c r="D24" s="60" t="s">
        <v>9</v>
      </c>
      <c r="E24" s="7"/>
      <c r="F24" s="7"/>
      <c r="G24" s="7"/>
      <c r="H24" s="7"/>
      <c r="I24" s="7"/>
      <c r="J24" s="7"/>
      <c r="K24" s="7"/>
      <c r="L24" s="7"/>
    </row>
    <row r="25" spans="1:12" ht="12.75">
      <c r="A25" s="21" t="s">
        <v>16</v>
      </c>
      <c r="B25" s="24">
        <v>958705.238510762</v>
      </c>
      <c r="C25" s="24">
        <v>92858.93672231682</v>
      </c>
      <c r="D25" s="24">
        <v>1049023.607299474</v>
      </c>
      <c r="E25" s="7"/>
      <c r="F25" s="7"/>
      <c r="G25" s="7"/>
      <c r="H25" s="7"/>
      <c r="I25" s="7"/>
      <c r="J25" s="7"/>
      <c r="K25" s="7"/>
      <c r="L25" s="7"/>
    </row>
    <row r="26" spans="1:12" ht="12.75">
      <c r="A26" s="22" t="s">
        <v>17</v>
      </c>
      <c r="B26" s="25">
        <v>749968.2115372483</v>
      </c>
      <c r="C26" s="25">
        <v>96229.02655311</v>
      </c>
      <c r="D26" s="25">
        <v>855065.3805226405</v>
      </c>
      <c r="E26" s="7"/>
      <c r="F26" s="7"/>
      <c r="G26" s="7"/>
      <c r="H26" s="7"/>
      <c r="I26" s="7"/>
      <c r="J26" s="7"/>
      <c r="K26" s="7"/>
      <c r="L26" s="7"/>
    </row>
    <row r="27" spans="1:12" ht="12.75">
      <c r="A27" s="22" t="s">
        <v>18</v>
      </c>
      <c r="B27" s="25">
        <v>521343.1965558568</v>
      </c>
      <c r="C27" s="25">
        <v>86015.0619890137</v>
      </c>
      <c r="D27" s="25">
        <v>610955.6101334814</v>
      </c>
      <c r="E27" s="7"/>
      <c r="F27" s="7"/>
      <c r="G27" s="7"/>
      <c r="H27" s="7"/>
      <c r="I27" s="7"/>
      <c r="J27" s="7"/>
      <c r="K27" s="7"/>
      <c r="L27" s="7"/>
    </row>
    <row r="28" spans="1:12" ht="12.75">
      <c r="A28" s="22" t="s">
        <v>19</v>
      </c>
      <c r="B28" s="25">
        <v>473082.25797080103</v>
      </c>
      <c r="C28" s="25">
        <v>78510.9952991142</v>
      </c>
      <c r="D28" s="25">
        <v>561951.3240547716</v>
      </c>
      <c r="E28" s="7"/>
      <c r="F28" s="7"/>
      <c r="G28" s="7"/>
      <c r="H28" s="7"/>
      <c r="I28" s="7"/>
      <c r="J28" s="7"/>
      <c r="K28" s="7"/>
      <c r="L28" s="7"/>
    </row>
    <row r="29" spans="1:12" ht="12.75">
      <c r="A29" s="22" t="s">
        <v>20</v>
      </c>
      <c r="B29" s="25">
        <v>416101.86962159275</v>
      </c>
      <c r="C29" s="25">
        <v>70595.60482473845</v>
      </c>
      <c r="D29" s="25">
        <v>493894.3682213791</v>
      </c>
      <c r="E29" s="7"/>
      <c r="F29" s="7"/>
      <c r="G29" s="7"/>
      <c r="H29" s="7"/>
      <c r="I29" s="7"/>
      <c r="J29" s="7"/>
      <c r="K29" s="7"/>
      <c r="L29" s="7"/>
    </row>
    <row r="30" spans="1:12" ht="12.75">
      <c r="A30" s="22" t="s">
        <v>21</v>
      </c>
      <c r="B30" s="25">
        <v>349646.46165815095</v>
      </c>
      <c r="C30" s="25">
        <v>56973.52890355287</v>
      </c>
      <c r="D30" s="25">
        <v>403793.6783492361</v>
      </c>
      <c r="E30" s="7"/>
      <c r="F30" s="7"/>
      <c r="G30" s="7"/>
      <c r="H30" s="7"/>
      <c r="I30" s="7"/>
      <c r="J30" s="7"/>
      <c r="K30" s="7"/>
      <c r="L30" s="7"/>
    </row>
    <row r="31" spans="1:12" ht="12.75">
      <c r="A31" s="22" t="s">
        <v>22</v>
      </c>
      <c r="B31" s="25">
        <v>296591.56264499534</v>
      </c>
      <c r="C31" s="25">
        <v>45003.661125053586</v>
      </c>
      <c r="D31" s="25">
        <v>346430.80166847195</v>
      </c>
      <c r="E31" s="7"/>
      <c r="F31" s="7"/>
      <c r="G31" s="7"/>
      <c r="H31" s="7"/>
      <c r="I31" s="7"/>
      <c r="J31" s="7"/>
      <c r="K31" s="7"/>
      <c r="L31" s="7"/>
    </row>
    <row r="32" spans="1:12" ht="12.75">
      <c r="A32" s="22" t="s">
        <v>23</v>
      </c>
      <c r="B32" s="25">
        <v>244387.76530204577</v>
      </c>
      <c r="C32" s="25">
        <v>35684.93068011162</v>
      </c>
      <c r="D32" s="25">
        <v>280565.92719395173</v>
      </c>
      <c r="E32" s="7"/>
      <c r="F32" s="7"/>
      <c r="G32" s="7"/>
      <c r="H32" s="7"/>
      <c r="I32" s="7"/>
      <c r="J32" s="7"/>
      <c r="K32" s="7"/>
      <c r="L32" s="7"/>
    </row>
    <row r="33" spans="1:12" ht="12.75">
      <c r="A33" s="22" t="s">
        <v>24</v>
      </c>
      <c r="B33" s="25">
        <v>233688.20144802588</v>
      </c>
      <c r="C33" s="25">
        <v>32975.03280591484</v>
      </c>
      <c r="D33" s="25">
        <v>260806.46485159564</v>
      </c>
      <c r="E33" s="7"/>
      <c r="F33" s="7"/>
      <c r="G33" s="7"/>
      <c r="H33" s="7"/>
      <c r="I33" s="7"/>
      <c r="J33" s="7"/>
      <c r="K33" s="7"/>
      <c r="L33" s="7"/>
    </row>
    <row r="34" spans="1:12" ht="12.75">
      <c r="A34" s="22" t="s">
        <v>25</v>
      </c>
      <c r="B34" s="25">
        <v>176725.1825206585</v>
      </c>
      <c r="C34" s="25">
        <v>24179.962473142274</v>
      </c>
      <c r="D34" s="25">
        <v>195238.64813131504</v>
      </c>
      <c r="E34" s="7"/>
      <c r="F34" s="7"/>
      <c r="G34" s="7"/>
      <c r="H34" s="7"/>
      <c r="I34" s="7"/>
      <c r="J34" s="7"/>
      <c r="K34" s="7"/>
      <c r="L34" s="7"/>
    </row>
    <row r="35" spans="1:12" ht="13.5" thickBot="1">
      <c r="A35" s="23" t="s">
        <v>26</v>
      </c>
      <c r="B35" s="20">
        <v>536194.0522298617</v>
      </c>
      <c r="C35" s="20">
        <v>70305.25862393164</v>
      </c>
      <c r="D35" s="20">
        <v>588041.1895736833</v>
      </c>
      <c r="E35" s="34"/>
      <c r="F35" s="7"/>
      <c r="G35" s="7"/>
      <c r="H35" s="7"/>
      <c r="I35" s="7"/>
      <c r="J35" s="7"/>
      <c r="K35" s="7"/>
      <c r="L35" s="7"/>
    </row>
    <row r="36" spans="1:12" ht="13.5" thickBot="1">
      <c r="A36" s="19" t="s">
        <v>9</v>
      </c>
      <c r="B36" s="20">
        <v>4956434</v>
      </c>
      <c r="C36" s="20">
        <v>689332</v>
      </c>
      <c r="D36" s="20">
        <v>5645767</v>
      </c>
      <c r="E36" s="7"/>
      <c r="F36" s="7"/>
      <c r="G36" s="7"/>
      <c r="H36" s="7"/>
      <c r="I36" s="7"/>
      <c r="J36" s="7"/>
      <c r="K36" s="7"/>
      <c r="L36" s="7"/>
    </row>
    <row r="37" spans="1:12" ht="12.75">
      <c r="A37" s="35" t="s">
        <v>51</v>
      </c>
      <c r="B37" s="7"/>
      <c r="C37" s="7"/>
      <c r="D37" s="7"/>
      <c r="E37" s="7"/>
      <c r="F37" s="7"/>
      <c r="G37" s="7"/>
      <c r="H37" s="7"/>
      <c r="I37" s="7"/>
      <c r="J37" s="7"/>
      <c r="K37" s="7"/>
      <c r="L37" s="7"/>
    </row>
    <row r="38" spans="1:12" ht="12.75">
      <c r="A38" s="7"/>
      <c r="B38" s="7"/>
      <c r="C38" s="7"/>
      <c r="D38" s="7"/>
      <c r="E38" s="7"/>
      <c r="F38" s="7"/>
      <c r="G38" s="7"/>
      <c r="H38" s="7"/>
      <c r="I38" s="7"/>
      <c r="J38" s="7"/>
      <c r="K38" s="7"/>
      <c r="L38" s="7"/>
    </row>
    <row r="39" spans="1:12" ht="12.75">
      <c r="A39" s="7"/>
      <c r="B39" s="7"/>
      <c r="C39" s="7"/>
      <c r="D39" s="7"/>
      <c r="E39" s="7"/>
      <c r="F39" s="7"/>
      <c r="G39" s="7"/>
      <c r="H39" s="7"/>
      <c r="I39" s="7"/>
      <c r="J39" s="7"/>
      <c r="K39" s="7"/>
      <c r="L39" s="7"/>
    </row>
    <row r="40" spans="1:12" ht="12.75">
      <c r="A40" s="7"/>
      <c r="B40" s="7"/>
      <c r="C40" s="7"/>
      <c r="D40" s="7"/>
      <c r="E40" s="7"/>
      <c r="F40" s="7"/>
      <c r="G40" s="7"/>
      <c r="H40" s="7"/>
      <c r="I40" s="7"/>
      <c r="J40" s="7"/>
      <c r="K40" s="7"/>
      <c r="L40" s="7"/>
    </row>
    <row r="41" spans="1:12" ht="12.75">
      <c r="A41" s="7"/>
      <c r="B41" s="7"/>
      <c r="C41" s="7"/>
      <c r="D41" s="7"/>
      <c r="E41" s="7"/>
      <c r="F41" s="7"/>
      <c r="G41" s="7"/>
      <c r="H41" s="7"/>
      <c r="I41" s="7"/>
      <c r="J41" s="7"/>
      <c r="K41" s="7"/>
      <c r="L41" s="7"/>
    </row>
    <row r="42" spans="1:12" ht="12.75">
      <c r="A42" s="7" t="s">
        <v>69</v>
      </c>
      <c r="B42" s="7"/>
      <c r="C42" s="7"/>
      <c r="D42" s="7"/>
      <c r="E42" s="7"/>
      <c r="F42" s="7"/>
      <c r="G42" s="7"/>
      <c r="H42" s="7"/>
      <c r="I42" s="7"/>
      <c r="J42" s="7"/>
      <c r="K42" s="7"/>
      <c r="L42" s="7"/>
    </row>
    <row r="43" spans="1:12" ht="12.75">
      <c r="A43" s="64" t="s">
        <v>0</v>
      </c>
      <c r="B43" s="68" t="s">
        <v>36</v>
      </c>
      <c r="C43" s="68" t="s">
        <v>35</v>
      </c>
      <c r="D43" s="69" t="s">
        <v>9</v>
      </c>
      <c r="E43" s="7"/>
      <c r="F43" s="7"/>
      <c r="G43" s="7"/>
      <c r="H43" s="7"/>
      <c r="I43" s="7"/>
      <c r="J43" s="7"/>
      <c r="K43" s="7"/>
      <c r="L43" s="7"/>
    </row>
    <row r="44" spans="1:12" ht="12.75">
      <c r="A44" s="65" t="s">
        <v>11</v>
      </c>
      <c r="B44" s="65">
        <v>77.9</v>
      </c>
      <c r="C44" s="65">
        <v>90.9</v>
      </c>
      <c r="D44" s="62">
        <v>84.4</v>
      </c>
      <c r="E44" s="7"/>
      <c r="F44" s="7"/>
      <c r="G44" s="7"/>
      <c r="H44" s="7"/>
      <c r="I44" s="7"/>
      <c r="J44" s="7"/>
      <c r="K44" s="7"/>
      <c r="L44" s="7"/>
    </row>
    <row r="45" spans="1:12" ht="12.75">
      <c r="A45" s="65" t="s">
        <v>12</v>
      </c>
      <c r="B45" s="65">
        <v>57.3</v>
      </c>
      <c r="C45" s="65">
        <v>74.3</v>
      </c>
      <c r="D45" s="62">
        <v>65.9</v>
      </c>
      <c r="E45" s="7"/>
      <c r="F45" s="7"/>
      <c r="G45" s="7"/>
      <c r="H45" s="7"/>
      <c r="I45" s="7"/>
      <c r="J45" s="7"/>
      <c r="K45" s="7"/>
      <c r="L45" s="7"/>
    </row>
    <row r="46" spans="1:12" ht="12.75">
      <c r="A46" s="65" t="s">
        <v>38</v>
      </c>
      <c r="B46" s="65">
        <v>82.5</v>
      </c>
      <c r="C46" s="65">
        <v>92.3</v>
      </c>
      <c r="D46" s="62">
        <v>87.8</v>
      </c>
      <c r="E46" s="7"/>
      <c r="F46" s="7"/>
      <c r="G46" s="7"/>
      <c r="H46" s="7"/>
      <c r="I46" s="7"/>
      <c r="J46" s="7"/>
      <c r="K46" s="7"/>
      <c r="L46" s="7"/>
    </row>
    <row r="47" spans="1:12" ht="12.75">
      <c r="A47" s="66" t="s">
        <v>30</v>
      </c>
      <c r="B47" s="65">
        <v>82.3</v>
      </c>
      <c r="C47" s="65">
        <v>94</v>
      </c>
      <c r="D47" s="62">
        <v>88.6</v>
      </c>
      <c r="E47" s="7"/>
      <c r="F47" s="7"/>
      <c r="G47" s="7"/>
      <c r="H47" s="7"/>
      <c r="I47" s="7"/>
      <c r="J47" s="7"/>
      <c r="K47" s="7"/>
      <c r="L47" s="7"/>
    </row>
    <row r="48" spans="1:12" ht="12.75">
      <c r="A48" s="66" t="s">
        <v>39</v>
      </c>
      <c r="B48" s="65">
        <v>71.6</v>
      </c>
      <c r="C48" s="65">
        <v>87.8</v>
      </c>
      <c r="D48" s="62">
        <v>80.7</v>
      </c>
      <c r="E48" s="7"/>
      <c r="F48" s="7"/>
      <c r="G48" s="7"/>
      <c r="H48" s="7"/>
      <c r="I48" s="7"/>
      <c r="J48" s="7"/>
      <c r="K48" s="7"/>
      <c r="L48" s="7"/>
    </row>
    <row r="49" spans="1:12" ht="12.75">
      <c r="A49" s="65" t="s">
        <v>46</v>
      </c>
      <c r="B49" s="65">
        <v>84.7</v>
      </c>
      <c r="C49" s="65">
        <v>92.6</v>
      </c>
      <c r="D49" s="62">
        <v>88.7</v>
      </c>
      <c r="E49" s="7"/>
      <c r="F49" s="7"/>
      <c r="G49" s="7"/>
      <c r="H49" s="7"/>
      <c r="I49" s="7"/>
      <c r="J49" s="7"/>
      <c r="K49" s="7"/>
      <c r="L49" s="7"/>
    </row>
    <row r="50" spans="1:12" ht="12.75">
      <c r="A50" s="65" t="s">
        <v>31</v>
      </c>
      <c r="B50" s="65">
        <v>75.5</v>
      </c>
      <c r="C50" s="65">
        <v>91.9</v>
      </c>
      <c r="D50" s="62">
        <v>84.4</v>
      </c>
      <c r="E50" s="7"/>
      <c r="F50" s="7"/>
      <c r="G50" s="7"/>
      <c r="H50" s="7"/>
      <c r="I50" s="7"/>
      <c r="J50" s="7"/>
      <c r="K50" s="7"/>
      <c r="L50" s="7"/>
    </row>
    <row r="51" spans="1:12" ht="12.75">
      <c r="A51" s="65" t="s">
        <v>13</v>
      </c>
      <c r="B51" s="65">
        <v>89.1</v>
      </c>
      <c r="C51" s="65">
        <v>96.4</v>
      </c>
      <c r="D51" s="62">
        <v>92.8</v>
      </c>
      <c r="E51" s="7"/>
      <c r="F51" s="7"/>
      <c r="G51" s="7"/>
      <c r="H51" s="7"/>
      <c r="I51" s="7"/>
      <c r="J51" s="7"/>
      <c r="K51" s="7"/>
      <c r="L51" s="7"/>
    </row>
    <row r="52" spans="1:12" ht="12.75">
      <c r="A52" s="66" t="s">
        <v>50</v>
      </c>
      <c r="B52" s="65">
        <v>80.4</v>
      </c>
      <c r="C52" s="65">
        <v>92.1</v>
      </c>
      <c r="D52" s="62">
        <v>86.6</v>
      </c>
      <c r="E52" s="7"/>
      <c r="F52" s="7"/>
      <c r="G52" s="7"/>
      <c r="H52" s="7"/>
      <c r="I52" s="7"/>
      <c r="J52" s="7"/>
      <c r="K52" s="7"/>
      <c r="L52" s="7"/>
    </row>
    <row r="53" spans="1:12" ht="12.75">
      <c r="A53" s="65" t="s">
        <v>14</v>
      </c>
      <c r="B53" s="65">
        <v>66.4</v>
      </c>
      <c r="C53" s="65">
        <v>82.7</v>
      </c>
      <c r="D53" s="62">
        <v>74.5</v>
      </c>
      <c r="E53" s="7"/>
      <c r="F53" s="7"/>
      <c r="G53" s="7"/>
      <c r="H53" s="7"/>
      <c r="I53" s="7"/>
      <c r="J53" s="7"/>
      <c r="K53" s="7"/>
      <c r="L53" s="7"/>
    </row>
    <row r="54" spans="1:12" ht="12.75">
      <c r="A54" s="67" t="s">
        <v>28</v>
      </c>
      <c r="B54" s="67">
        <v>73.4</v>
      </c>
      <c r="C54" s="67">
        <v>87.2</v>
      </c>
      <c r="D54" s="63">
        <v>80.5</v>
      </c>
      <c r="E54" s="7"/>
      <c r="F54" s="7"/>
      <c r="G54" s="7"/>
      <c r="H54" s="7"/>
      <c r="I54" s="7"/>
      <c r="J54" s="7"/>
      <c r="K54" s="7"/>
      <c r="L54" s="7"/>
    </row>
    <row r="55" spans="1:12" ht="12.75">
      <c r="A55" s="7" t="s">
        <v>52</v>
      </c>
      <c r="B55" s="7"/>
      <c r="C55" s="7"/>
      <c r="D55" s="7"/>
      <c r="E55" s="7"/>
      <c r="F55" s="7"/>
      <c r="G55" s="7"/>
      <c r="H55" s="7"/>
      <c r="I55" s="7"/>
      <c r="J55" s="7"/>
      <c r="K55" s="7"/>
      <c r="L55" s="7"/>
    </row>
    <row r="56" spans="1:12" ht="12.75">
      <c r="A56" s="7"/>
      <c r="B56" s="7"/>
      <c r="C56" s="7"/>
      <c r="D56" s="7"/>
      <c r="E56" s="7"/>
      <c r="F56" s="7"/>
      <c r="G56" s="7"/>
      <c r="H56" s="7"/>
      <c r="I56" s="7"/>
      <c r="J56" s="7"/>
      <c r="K56" s="7"/>
      <c r="L56" s="7"/>
    </row>
    <row r="57" spans="1:12" ht="12.75">
      <c r="A57" s="7"/>
      <c r="B57" s="7"/>
      <c r="C57" s="7"/>
      <c r="D57" s="7"/>
      <c r="E57" s="7"/>
      <c r="F57" s="7"/>
      <c r="G57" s="7"/>
      <c r="H57" s="7"/>
      <c r="I57" s="7"/>
      <c r="J57" s="7"/>
      <c r="K57" s="7"/>
      <c r="L57" s="7"/>
    </row>
    <row r="58" spans="1:12" ht="12.75">
      <c r="A58" s="7"/>
      <c r="B58" s="7"/>
      <c r="C58" s="7"/>
      <c r="D58" s="7"/>
      <c r="E58" s="7"/>
      <c r="F58" s="7"/>
      <c r="G58" s="7"/>
      <c r="H58" s="7"/>
      <c r="I58" s="7"/>
      <c r="J58" s="7"/>
      <c r="K58" s="7"/>
      <c r="L58" s="7"/>
    </row>
    <row r="59" spans="1:12" ht="12.75">
      <c r="A59" s="7"/>
      <c r="B59" s="7"/>
      <c r="C59" s="7"/>
      <c r="D59" s="7"/>
      <c r="E59" s="7"/>
      <c r="F59" s="7"/>
      <c r="G59" s="7"/>
      <c r="H59" s="7"/>
      <c r="I59" s="7"/>
      <c r="J59" s="7"/>
      <c r="K59" s="7"/>
      <c r="L59" s="7"/>
    </row>
    <row r="60" spans="1:12" ht="12.75">
      <c r="A60" s="7"/>
      <c r="B60" s="7"/>
      <c r="C60" s="7"/>
      <c r="D60" s="7"/>
      <c r="E60" s="7"/>
      <c r="F60" s="7"/>
      <c r="G60" s="7"/>
      <c r="H60" s="7"/>
      <c r="I60" s="7"/>
      <c r="J60" s="7"/>
      <c r="K60" s="7"/>
      <c r="L60" s="7"/>
    </row>
    <row r="61" spans="1:12" ht="12.75">
      <c r="A61" s="7"/>
      <c r="B61" s="7"/>
      <c r="C61" s="7"/>
      <c r="D61" s="7"/>
      <c r="E61" s="7"/>
      <c r="F61" s="7"/>
      <c r="G61" s="7"/>
      <c r="H61" s="7"/>
      <c r="I61" s="7"/>
      <c r="J61" s="7"/>
      <c r="K61" s="7"/>
      <c r="L61" s="7"/>
    </row>
    <row r="62" spans="1:12" ht="12.75">
      <c r="A62" s="7"/>
      <c r="B62" s="7"/>
      <c r="C62" s="7"/>
      <c r="D62" s="7"/>
      <c r="E62" s="7"/>
      <c r="F62" s="7"/>
      <c r="G62" s="7"/>
      <c r="H62" s="7"/>
      <c r="I62" s="7"/>
      <c r="J62" s="7"/>
      <c r="K62" s="7"/>
      <c r="L62" s="7"/>
    </row>
    <row r="63" spans="1:12" ht="12.75">
      <c r="A63" s="7"/>
      <c r="B63" s="7"/>
      <c r="C63" s="7"/>
      <c r="D63" s="7"/>
      <c r="E63" s="7"/>
      <c r="F63" s="7"/>
      <c r="G63" s="7"/>
      <c r="H63" s="7"/>
      <c r="I63" s="7"/>
      <c r="J63" s="7"/>
      <c r="K63" s="7"/>
      <c r="L63" s="7"/>
    </row>
    <row r="64" spans="1:12" ht="12.75">
      <c r="A64" s="7"/>
      <c r="B64" s="7"/>
      <c r="C64" s="7"/>
      <c r="D64" s="7"/>
      <c r="E64" s="7"/>
      <c r="F64" s="7"/>
      <c r="G64" s="7"/>
      <c r="H64" s="7"/>
      <c r="I64" s="7"/>
      <c r="J64" s="7"/>
      <c r="K64" s="7"/>
      <c r="L64" s="7"/>
    </row>
  </sheetData>
  <mergeCells count="8">
    <mergeCell ref="A2:G2"/>
    <mergeCell ref="A8:A9"/>
    <mergeCell ref="E8:G8"/>
    <mergeCell ref="B8:D8"/>
    <mergeCell ref="H8:J8"/>
    <mergeCell ref="I4:K4"/>
    <mergeCell ref="I5:K5"/>
    <mergeCell ref="I3:K3"/>
  </mergeCells>
  <hyperlinks>
    <hyperlink ref="I4" r:id="rId1" display="Go to Core Cost Parameters"/>
    <hyperlink ref="I5" r:id="rId2" display="Go to Cost Estimates"/>
    <hyperlink ref="I3" r:id="rId3" display="Back to Presentation"/>
    <hyperlink ref="I3:K3" location="Presentation!A19" display="Back to Presentation"/>
  </hyperlinks>
  <printOptions/>
  <pageMargins left="0.75" right="0.75" top="1" bottom="1" header="0" footer="0"/>
  <pageSetup fitToHeight="1" fitToWidth="1" horizontalDpi="300" verticalDpi="300" orientation="landscape" paperSize="9" scale="7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Ninguna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C</dc:creator>
  <cp:keywords/>
  <dc:description/>
  <cp:lastModifiedBy>UIL</cp:lastModifiedBy>
  <cp:lastPrinted>2007-03-17T15:23:50Z</cp:lastPrinted>
  <dcterms:created xsi:type="dcterms:W3CDTF">2006-11-09T22:42:37Z</dcterms:created>
  <dcterms:modified xsi:type="dcterms:W3CDTF">2007-09-06T19:14:12Z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