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1595" windowHeight="5895" tabRatio="641" activeTab="1"/>
  </bookViews>
  <sheets>
    <sheet name="Presentation" sheetId="1" r:id="rId1"/>
    <sheet name="Core Cost Parameters" sheetId="2" r:id="rId2"/>
    <sheet name="Costs Estimates" sheetId="3" r:id="rId3"/>
    <sheet name="Raw Data" sheetId="4" r:id="rId4"/>
  </sheets>
  <externalReferences>
    <externalReference r:id="rId7"/>
  </externalReferences>
  <definedNames>
    <definedName name="cstAggregateType">"G21"</definedName>
    <definedName name="cstCountryNameColumn">2</definedName>
    <definedName name="cstDataColumn">13</definedName>
    <definedName name="cstDataRange">"I13:I242"</definedName>
    <definedName name="cstDisplayType">"G24"</definedName>
    <definedName name="cstNumDecimals">"G25"</definedName>
    <definedName name="cstReportNoteColumn">9</definedName>
    <definedName name="dataRange">"I13:I242"</definedName>
    <definedName name="indicatorsoffset">'[1]Table 1'!#REF!</definedName>
  </definedNames>
  <calcPr fullCalcOnLoad="1"/>
</workbook>
</file>

<file path=xl/sharedStrings.xml><?xml version="1.0" encoding="utf-8"?>
<sst xmlns="http://schemas.openxmlformats.org/spreadsheetml/2006/main" count="191" uniqueCount="73">
  <si>
    <t>Region</t>
  </si>
  <si>
    <t>Go back</t>
  </si>
  <si>
    <t>Go to Raw Data</t>
  </si>
  <si>
    <t>Go to Core Cost Parameters</t>
  </si>
  <si>
    <t>Go to Cost Estimates</t>
  </si>
  <si>
    <t>Back to Presentation</t>
  </si>
  <si>
    <t>Total</t>
  </si>
  <si>
    <t>Rural</t>
  </si>
  <si>
    <t>ILLITERATES</t>
  </si>
  <si>
    <t>10 AND MORE</t>
  </si>
  <si>
    <t>CENTRAL</t>
  </si>
  <si>
    <t>EASTERN</t>
  </si>
  <si>
    <t>NORTHERN</t>
  </si>
  <si>
    <t>WESTERN</t>
  </si>
  <si>
    <t>UGANDA 10 AND MORE</t>
  </si>
  <si>
    <t>Uganda 15 and more</t>
  </si>
  <si>
    <r>
      <t xml:space="preserve">Number of Adult illiterates 15 and more years by gender and region </t>
    </r>
    <r>
      <rPr>
        <b/>
        <sz val="12"/>
        <color indexed="10"/>
        <rFont val="Arial"/>
        <family val="2"/>
      </rPr>
      <t>YEAR SOURCE</t>
    </r>
  </si>
  <si>
    <t>2002/03</t>
  </si>
  <si>
    <t>Central</t>
  </si>
  <si>
    <t>Go à Cost Estimates (Standard Variant)</t>
  </si>
  <si>
    <t>Go à Cost Estimates (Cross-Secàral Variant)</t>
  </si>
  <si>
    <t>Go à Cost Estimates (Volunteering Variant)</t>
  </si>
  <si>
    <t>Go à Core Cost Parameters</t>
  </si>
  <si>
    <t>Back à Presentation</t>
  </si>
  <si>
    <t>àtal</t>
  </si>
  <si>
    <t>15 à 29</t>
  </si>
  <si>
    <t>30 à 44</t>
  </si>
  <si>
    <t>45 à 59</t>
  </si>
  <si>
    <t>60 à 74</t>
  </si>
  <si>
    <t>Coûts en US$ prix 2004 par groupe d'âge</t>
  </si>
  <si>
    <t>Urbain</t>
  </si>
  <si>
    <t>Hommes</t>
  </si>
  <si>
    <t>FeHommes</t>
  </si>
  <si>
    <t>Source : Les propres calculs des auteurs</t>
  </si>
  <si>
    <t>Les estimations par région n'incluent pas les coûts différentiels générés par la ruralité et l'âge</t>
  </si>
  <si>
    <t>Estimations de coûts pour des programmes d'alphabétisation par variante, région, groupe d'âge et par zone de résidence</t>
  </si>
  <si>
    <t>Groupe d'âge</t>
  </si>
  <si>
    <t>Source : D16</t>
  </si>
  <si>
    <t>Femmes</t>
  </si>
  <si>
    <t>Région</t>
  </si>
  <si>
    <t>Coûts en US$ prix 2004 par région</t>
  </si>
  <si>
    <t>EST</t>
  </si>
  <si>
    <t>NORD</t>
  </si>
  <si>
    <t>OUEST</t>
  </si>
  <si>
    <t>Ouganda</t>
  </si>
  <si>
    <t>Variante Intersectorielle (OUGANDA)</t>
  </si>
  <si>
    <t>Variante Volontariat (OUGANDA)</t>
  </si>
  <si>
    <t>Go à Cost Estimates</t>
  </si>
  <si>
    <t>Total Ouganda</t>
  </si>
  <si>
    <t>Source : Uganda Bureau of Statistics (2004), National Population and Housing Census 2002</t>
  </si>
  <si>
    <t>Source : UNHS 2002/03, Uganda Bureau of Statistics</t>
  </si>
  <si>
    <t>Ouest</t>
  </si>
  <si>
    <t>Nord</t>
  </si>
  <si>
    <t>Est</t>
  </si>
  <si>
    <t>Coûts différentiels pour les apprenants ruraux (+)</t>
  </si>
  <si>
    <t>Coûts différentiels pour les apprenants urbains (-)</t>
  </si>
  <si>
    <t>Variante Standard</t>
  </si>
  <si>
    <t>Durée de l'instruction (heures/an)</t>
  </si>
  <si>
    <t xml:space="preserve">Nombre de programmes par enseignant/an </t>
  </si>
  <si>
    <t>Ratio salaires/total des coûts</t>
  </si>
  <si>
    <t>Taille des groupes</t>
  </si>
  <si>
    <t>Variante Intersectorielle Coûts Unitaires</t>
  </si>
  <si>
    <t>Variante Volontariat Coûts Unitaires</t>
  </si>
  <si>
    <t>Principaux paramètres de coûts (CCP)</t>
  </si>
  <si>
    <t>Variante Standard Coûts Unitaires</t>
  </si>
  <si>
    <t>Variante Standard (OUGANDA)</t>
  </si>
  <si>
    <t>Coûts supplémentaires dus à l'âge</t>
  </si>
  <si>
    <t>PIB par habitant US$ 2004</t>
  </si>
  <si>
    <t>Les données concernant l'analphabétisme pour le faire ne sont pas disponibles</t>
  </si>
  <si>
    <t>Nombre d'adultes analphabètes âgés entre 15 et 74 ans répartis par groupe d'âge, sexe et zone.</t>
  </si>
  <si>
    <r>
      <t xml:space="preserve">Nombre d'adultes analphabètes âgés de 15 à 74 ans répartis par sexe et région  </t>
    </r>
    <r>
      <rPr>
        <b/>
        <sz val="12"/>
        <color indexed="10"/>
        <rFont val="Arial"/>
        <family val="2"/>
      </rPr>
      <t>Source : Uganda Bureau of Statistics (2004), National Population and Housing Census 2002</t>
    </r>
  </si>
  <si>
    <t>Taux d'analphabétisme pour la population âgée de 10 ans et plus</t>
  </si>
  <si>
    <r>
      <t>Salaire pour les facilitateurs (x</t>
    </r>
    <r>
      <rPr>
        <sz val="10"/>
        <color indexed="10"/>
        <rFont val="Arial"/>
        <family val="2"/>
      </rPr>
      <t xml:space="preserve"> </t>
    </r>
    <r>
      <rPr>
        <sz val="10"/>
        <rFont val="Arial"/>
        <family val="0"/>
      </rPr>
      <t>PIB pc)</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</si>
</sst>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 numFmtId="169" formatCode="_ [$€-2]\ * #,##0.00_ ;_ [$€-2]\ * \-#,##0.00_ ;_ [$€-2]\ * &quot;-&quot;??_ "/>
    <numFmt numFmtId="170" formatCode="0.0%"/>
    <numFmt numFmtId="171" formatCode="0.000"/>
    <numFmt numFmtId="172" formatCode="_(&quot;$&quot;* #,##0_);_(&quot;$&quot;* \(#,##0\);_(&quot;$&quot;* &quot;-&quot;_);_(@_)"/>
    <numFmt numFmtId="173" formatCode="_(* #,##0_);_(* \(#,##0\);_(* &quot;-&quot;_);_(@_)"/>
  </numFmts>
  <fonts count="23">
    <font>
      <sz val="10"/>
      <name val="Arial"/>
      <family val="0"/>
    </font>
    <font>
      <u val="single"/>
      <sz val="10"/>
      <color indexed="12"/>
      <name val="Arial"/>
      <family val="0"/>
    </font>
    <font>
      <u val="single"/>
      <sz val="10"/>
      <color indexed="36"/>
      <name val="Arial"/>
      <family val="0"/>
    </font>
    <font>
      <b/>
      <sz val="10"/>
      <name val="Arial"/>
      <family val="2"/>
    </font>
    <font>
      <b/>
      <sz val="10"/>
      <color indexed="14"/>
      <name val="Arial"/>
      <family val="2"/>
    </font>
    <font>
      <sz val="10"/>
      <color indexed="10"/>
      <name val="Arial"/>
      <family val="0"/>
    </font>
    <font>
      <sz val="8"/>
      <name val="Arial"/>
      <family val="0"/>
    </font>
    <font>
      <sz val="10"/>
      <name val="Times New Roman"/>
      <family val="1"/>
    </font>
    <font>
      <b/>
      <sz val="10"/>
      <name val="Times New Roman"/>
      <family val="1"/>
    </font>
    <font>
      <b/>
      <sz val="12"/>
      <name val="Arial"/>
      <family val="2"/>
    </font>
    <font>
      <b/>
      <sz val="14"/>
      <name val="Arial"/>
      <family val="2"/>
    </font>
    <font>
      <u val="single"/>
      <sz val="12"/>
      <color indexed="12"/>
      <name val="Arial"/>
      <family val="0"/>
    </font>
    <font>
      <vertAlign val="superscript"/>
      <sz val="11"/>
      <name val="Arial"/>
      <family val="2"/>
    </font>
    <font>
      <sz val="11"/>
      <name val="Arial"/>
      <family val="2"/>
    </font>
    <font>
      <u val="single"/>
      <sz val="11"/>
      <color indexed="12"/>
      <name val="Arial"/>
      <family val="2"/>
    </font>
    <font>
      <sz val="11"/>
      <color indexed="12"/>
      <name val="Arial"/>
      <family val="2"/>
    </font>
    <font>
      <sz val="12"/>
      <name val="Arial"/>
      <family val="0"/>
    </font>
    <font>
      <sz val="10"/>
      <color indexed="8"/>
      <name val="Times New Roman"/>
      <family val="1"/>
    </font>
    <font>
      <b/>
      <sz val="12"/>
      <color indexed="10"/>
      <name val="Arial"/>
      <family val="2"/>
    </font>
    <font>
      <b/>
      <sz val="12"/>
      <color indexed="48"/>
      <name val="Arial"/>
      <family val="2"/>
    </font>
    <font>
      <sz val="11"/>
      <name val="Times New Roman"/>
      <family val="1"/>
    </font>
    <font>
      <sz val="10"/>
      <color indexed="10"/>
      <name val="Times New Roman"/>
      <family val="1"/>
    </font>
    <font>
      <b/>
      <sz val="12"/>
      <color indexed="8"/>
      <name val="Arial"/>
      <family val="2"/>
    </font>
  </fonts>
  <fills count="3">
    <fill>
      <patternFill/>
    </fill>
    <fill>
      <patternFill patternType="gray125"/>
    </fill>
    <fill>
      <patternFill patternType="solid">
        <fgColor indexed="9"/>
        <bgColor indexed="64"/>
      </patternFill>
    </fill>
  </fills>
  <borders count="2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73"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72"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1" fontId="1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0" fillId="0" borderId="0" xfId="0" applyBorder="1" applyAlignment="1">
      <alignment/>
    </xf>
    <xf numFmtId="0" fontId="0" fillId="2" borderId="1" xfId="0" applyFill="1" applyBorder="1" applyAlignment="1">
      <alignment/>
    </xf>
    <xf numFmtId="0" fontId="0" fillId="2" borderId="2" xfId="0" applyFill="1" applyBorder="1" applyAlignment="1">
      <alignment/>
    </xf>
    <xf numFmtId="0" fontId="10" fillId="2" borderId="2" xfId="0" applyFont="1"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0" fontId="0" fillId="2" borderId="5" xfId="0" applyFill="1" applyBorder="1" applyAlignment="1">
      <alignment/>
    </xf>
    <xf numFmtId="0" fontId="7" fillId="2" borderId="6" xfId="0" applyFont="1" applyFill="1" applyBorder="1" applyAlignment="1">
      <alignment/>
    </xf>
    <xf numFmtId="3" fontId="0" fillId="2" borderId="6" xfId="0" applyNumberFormat="1" applyFill="1" applyBorder="1" applyAlignment="1">
      <alignment/>
    </xf>
    <xf numFmtId="0" fontId="8" fillId="2" borderId="6" xfId="0" applyFont="1" applyFill="1" applyBorder="1" applyAlignment="1">
      <alignment/>
    </xf>
    <xf numFmtId="3" fontId="0" fillId="2" borderId="0" xfId="0" applyNumberFormat="1" applyFill="1" applyBorder="1" applyAlignment="1">
      <alignmen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11" fillId="2" borderId="2" xfId="24" applyFont="1" applyFill="1" applyBorder="1" applyAlignment="1">
      <alignment/>
    </xf>
    <xf numFmtId="0" fontId="7" fillId="2" borderId="0" xfId="0" applyFont="1" applyFill="1" applyBorder="1" applyAlignment="1">
      <alignment/>
    </xf>
    <xf numFmtId="3" fontId="3" fillId="2" borderId="0" xfId="0" applyNumberFormat="1" applyFont="1" applyFill="1" applyBorder="1" applyAlignment="1">
      <alignment/>
    </xf>
    <xf numFmtId="0" fontId="8" fillId="2" borderId="0" xfId="0" applyFont="1" applyFill="1" applyBorder="1" applyAlignment="1">
      <alignment/>
    </xf>
    <xf numFmtId="0" fontId="8" fillId="2" borderId="8" xfId="0" applyFont="1" applyFill="1" applyBorder="1" applyAlignment="1">
      <alignment/>
    </xf>
    <xf numFmtId="0" fontId="8" fillId="2" borderId="6" xfId="0" applyFont="1" applyFill="1" applyBorder="1" applyAlignment="1">
      <alignment horizontal="center" wrapText="1"/>
    </xf>
    <xf numFmtId="0" fontId="8" fillId="2" borderId="6" xfId="0" applyFont="1" applyFill="1" applyBorder="1" applyAlignment="1">
      <alignment horizontal="right" wrapText="1"/>
    </xf>
    <xf numFmtId="0" fontId="7" fillId="2" borderId="6" xfId="0" applyFont="1" applyFill="1" applyBorder="1" applyAlignment="1">
      <alignment wrapText="1"/>
    </xf>
    <xf numFmtId="3" fontId="7" fillId="2" borderId="6" xfId="0" applyNumberFormat="1" applyFont="1" applyFill="1" applyBorder="1" applyAlignment="1">
      <alignment horizontal="right" wrapText="1"/>
    </xf>
    <xf numFmtId="0" fontId="8" fillId="2" borderId="6" xfId="0" applyFont="1" applyFill="1" applyBorder="1" applyAlignment="1">
      <alignment wrapText="1"/>
    </xf>
    <xf numFmtId="3" fontId="8" fillId="2" borderId="6" xfId="0" applyNumberFormat="1" applyFont="1" applyFill="1" applyBorder="1" applyAlignment="1">
      <alignment horizontal="right" wrapText="1"/>
    </xf>
    <xf numFmtId="0" fontId="8" fillId="2" borderId="6" xfId="0" applyFont="1" applyFill="1" applyBorder="1" applyAlignment="1">
      <alignment horizontal="center" vertical="top" wrapText="1"/>
    </xf>
    <xf numFmtId="0" fontId="17" fillId="2" borderId="6" xfId="0" applyFont="1" applyFill="1" applyBorder="1" applyAlignment="1">
      <alignment/>
    </xf>
    <xf numFmtId="0" fontId="10" fillId="2" borderId="0" xfId="0" applyFont="1" applyFill="1" applyBorder="1" applyAlignment="1">
      <alignment/>
    </xf>
    <xf numFmtId="0" fontId="11" fillId="2" borderId="0" xfId="24" applyFont="1" applyFill="1" applyBorder="1" applyAlignment="1">
      <alignment/>
    </xf>
    <xf numFmtId="0" fontId="3" fillId="2" borderId="6" xfId="0" applyFont="1" applyFill="1" applyBorder="1" applyAlignment="1">
      <alignment/>
    </xf>
    <xf numFmtId="3" fontId="3" fillId="2" borderId="6" xfId="0" applyNumberFormat="1" applyFont="1" applyFill="1" applyBorder="1" applyAlignment="1">
      <alignment/>
    </xf>
    <xf numFmtId="0" fontId="7" fillId="2" borderId="0" xfId="0" applyFont="1" applyFill="1" applyBorder="1" applyAlignment="1">
      <alignment/>
    </xf>
    <xf numFmtId="0" fontId="16" fillId="2" borderId="0" xfId="0" applyFont="1" applyFill="1" applyBorder="1" applyAlignment="1">
      <alignment/>
    </xf>
    <xf numFmtId="0" fontId="0" fillId="2" borderId="0" xfId="0" applyFill="1" applyAlignment="1">
      <alignment/>
    </xf>
    <xf numFmtId="0" fontId="7" fillId="2" borderId="0" xfId="0" applyFont="1" applyFill="1" applyAlignment="1">
      <alignment/>
    </xf>
    <xf numFmtId="0" fontId="11" fillId="2" borderId="0" xfId="24" applyFont="1" applyFill="1" applyAlignment="1">
      <alignment/>
    </xf>
    <xf numFmtId="0" fontId="8" fillId="2" borderId="0" xfId="0" applyFont="1" applyFill="1" applyBorder="1" applyAlignment="1">
      <alignment/>
    </xf>
    <xf numFmtId="0" fontId="8" fillId="2" borderId="0" xfId="0" applyFont="1" applyFill="1" applyBorder="1" applyAlignment="1">
      <alignment horizontal="center" vertical="top" wrapText="1"/>
    </xf>
    <xf numFmtId="3" fontId="7" fillId="2" borderId="0" xfId="0" applyNumberFormat="1" applyFont="1" applyFill="1" applyBorder="1" applyAlignment="1">
      <alignment horizontal="right" vertical="top" wrapText="1"/>
    </xf>
    <xf numFmtId="9" fontId="7" fillId="2" borderId="0" xfId="25" applyFont="1" applyFill="1" applyBorder="1" applyAlignment="1">
      <alignment horizontal="right" vertical="top" wrapText="1"/>
    </xf>
    <xf numFmtId="9" fontId="0" fillId="2" borderId="0" xfId="25" applyFill="1" applyAlignment="1">
      <alignment/>
    </xf>
    <xf numFmtId="0" fontId="17" fillId="2" borderId="0" xfId="0" applyFont="1" applyFill="1" applyBorder="1" applyAlignment="1">
      <alignment/>
    </xf>
    <xf numFmtId="0" fontId="16" fillId="2" borderId="0" xfId="0" applyFont="1" applyFill="1" applyAlignment="1">
      <alignment/>
    </xf>
    <xf numFmtId="0" fontId="7" fillId="2" borderId="8" xfId="0" applyFont="1" applyFill="1" applyBorder="1" applyAlignment="1">
      <alignment/>
    </xf>
    <xf numFmtId="0" fontId="3" fillId="2" borderId="0" xfId="0" applyFont="1" applyFill="1" applyAlignment="1">
      <alignment/>
    </xf>
    <xf numFmtId="9" fontId="5" fillId="2" borderId="10" xfId="25" applyFont="1" applyFill="1" applyBorder="1" applyAlignment="1">
      <alignment/>
    </xf>
    <xf numFmtId="0" fontId="4" fillId="2" borderId="0" xfId="0" applyFont="1" applyFill="1" applyAlignment="1">
      <alignment/>
    </xf>
    <xf numFmtId="0" fontId="5" fillId="2" borderId="0" xfId="0" applyFont="1" applyFill="1" applyAlignment="1">
      <alignment/>
    </xf>
    <xf numFmtId="0" fontId="0" fillId="2" borderId="0" xfId="0" applyFill="1" applyAlignment="1">
      <alignment vertical="center" wrapText="1"/>
    </xf>
    <xf numFmtId="0" fontId="5" fillId="2" borderId="10" xfId="0" applyFont="1" applyFill="1" applyBorder="1" applyAlignment="1">
      <alignment/>
    </xf>
    <xf numFmtId="168" fontId="5" fillId="2" borderId="0" xfId="0" applyNumberFormat="1" applyFont="1" applyFill="1" applyAlignment="1">
      <alignment/>
    </xf>
    <xf numFmtId="9" fontId="5" fillId="2" borderId="0" xfId="0" applyNumberFormat="1" applyFont="1" applyFill="1" applyAlignment="1">
      <alignment/>
    </xf>
    <xf numFmtId="0" fontId="0" fillId="2" borderId="0" xfId="0" applyFill="1" applyAlignment="1">
      <alignment wrapText="1"/>
    </xf>
    <xf numFmtId="168" fontId="5" fillId="2" borderId="10" xfId="0" applyNumberFormat="1" applyFont="1" applyFill="1" applyBorder="1" applyAlignment="1">
      <alignment/>
    </xf>
    <xf numFmtId="171" fontId="0" fillId="2" borderId="0" xfId="0" applyNumberFormat="1" applyFill="1" applyAlignment="1">
      <alignment/>
    </xf>
    <xf numFmtId="9" fontId="5" fillId="2" borderId="10" xfId="0" applyNumberFormat="1" applyFont="1" applyFill="1" applyBorder="1" applyAlignment="1">
      <alignment/>
    </xf>
    <xf numFmtId="3" fontId="19" fillId="2" borderId="0" xfId="25" applyNumberFormat="1" applyFont="1" applyFill="1" applyBorder="1" applyAlignment="1">
      <alignment/>
    </xf>
    <xf numFmtId="1" fontId="19" fillId="2" borderId="0" xfId="0" applyNumberFormat="1" applyFont="1" applyFill="1" applyAlignment="1">
      <alignment horizontal="right"/>
    </xf>
    <xf numFmtId="0" fontId="0" fillId="2" borderId="0" xfId="0" applyFill="1" applyAlignment="1">
      <alignment horizontal="right"/>
    </xf>
    <xf numFmtId="170" fontId="0" fillId="2" borderId="0" xfId="25" applyNumberFormat="1" applyFill="1" applyAlignment="1">
      <alignment/>
    </xf>
    <xf numFmtId="0" fontId="16" fillId="2" borderId="0" xfId="0" applyFont="1" applyFill="1" applyAlignment="1">
      <alignment/>
    </xf>
    <xf numFmtId="3" fontId="7" fillId="2" borderId="0" xfId="0" applyNumberFormat="1" applyFont="1" applyFill="1" applyBorder="1" applyAlignment="1">
      <alignment horizontal="right"/>
    </xf>
    <xf numFmtId="9" fontId="0" fillId="2" borderId="0" xfId="25" applyFill="1" applyBorder="1" applyAlignment="1">
      <alignment/>
    </xf>
    <xf numFmtId="10" fontId="0" fillId="2" borderId="0" xfId="25" applyNumberFormat="1" applyFill="1" applyBorder="1" applyAlignment="1">
      <alignment/>
    </xf>
    <xf numFmtId="3" fontId="16" fillId="2" borderId="0" xfId="0" applyNumberFormat="1" applyFont="1" applyFill="1" applyBorder="1" applyAlignment="1">
      <alignment horizontal="right" wrapText="1"/>
    </xf>
    <xf numFmtId="0" fontId="9" fillId="2" borderId="0" xfId="0" applyFont="1" applyFill="1" applyBorder="1" applyAlignment="1">
      <alignment/>
    </xf>
    <xf numFmtId="0" fontId="16" fillId="2" borderId="0" xfId="0" applyFont="1" applyFill="1" applyBorder="1" applyAlignment="1">
      <alignment horizontal="left"/>
    </xf>
    <xf numFmtId="3" fontId="8" fillId="2" borderId="0" xfId="0" applyNumberFormat="1" applyFont="1" applyFill="1" applyBorder="1" applyAlignment="1">
      <alignment horizontal="right" wrapText="1"/>
    </xf>
    <xf numFmtId="0" fontId="7" fillId="2" borderId="11" xfId="0" applyFont="1" applyFill="1" applyBorder="1" applyAlignment="1">
      <alignment/>
    </xf>
    <xf numFmtId="0" fontId="7" fillId="2" borderId="12" xfId="0" applyFont="1" applyFill="1" applyBorder="1" applyAlignment="1">
      <alignment/>
    </xf>
    <xf numFmtId="0" fontId="7" fillId="2" borderId="9" xfId="0" applyFont="1" applyFill="1" applyBorder="1" applyAlignment="1">
      <alignment/>
    </xf>
    <xf numFmtId="0" fontId="7" fillId="2" borderId="13" xfId="0" applyFont="1" applyFill="1" applyBorder="1" applyAlignment="1">
      <alignment/>
    </xf>
    <xf numFmtId="0" fontId="7" fillId="2" borderId="10" xfId="0" applyFont="1" applyFill="1" applyBorder="1" applyAlignment="1">
      <alignment/>
    </xf>
    <xf numFmtId="0" fontId="7" fillId="2" borderId="14" xfId="0" applyFont="1" applyFill="1" applyBorder="1" applyAlignment="1">
      <alignment horizontal="center"/>
    </xf>
    <xf numFmtId="0" fontId="7" fillId="2" borderId="15" xfId="0" applyFont="1" applyFill="1" applyBorder="1" applyAlignment="1">
      <alignment horizontal="center"/>
    </xf>
    <xf numFmtId="0" fontId="7" fillId="2" borderId="16" xfId="0" applyFont="1" applyFill="1" applyBorder="1" applyAlignment="1">
      <alignment horizontal="center"/>
    </xf>
    <xf numFmtId="0" fontId="7" fillId="2" borderId="9" xfId="0" applyFont="1" applyFill="1" applyBorder="1" applyAlignment="1">
      <alignment horizontal="center"/>
    </xf>
    <xf numFmtId="1" fontId="7" fillId="2" borderId="3" xfId="0" applyNumberFormat="1" applyFont="1" applyFill="1" applyBorder="1" applyAlignment="1">
      <alignment horizontal="right"/>
    </xf>
    <xf numFmtId="1" fontId="7" fillId="2" borderId="9" xfId="0" applyNumberFormat="1" applyFont="1" applyFill="1" applyBorder="1" applyAlignment="1">
      <alignment horizontal="right"/>
    </xf>
    <xf numFmtId="1" fontId="7" fillId="2" borderId="5" xfId="0" applyNumberFormat="1" applyFont="1" applyFill="1" applyBorder="1" applyAlignment="1">
      <alignment horizontal="right"/>
    </xf>
    <xf numFmtId="1" fontId="7" fillId="2" borderId="16" xfId="0" applyNumberFormat="1" applyFont="1" applyFill="1" applyBorder="1" applyAlignment="1">
      <alignment horizontal="right"/>
    </xf>
    <xf numFmtId="0" fontId="20" fillId="0" borderId="0" xfId="0" applyFont="1" applyAlignment="1">
      <alignment/>
    </xf>
    <xf numFmtId="0" fontId="5" fillId="2" borderId="0" xfId="0" applyFont="1" applyFill="1" applyBorder="1" applyAlignment="1">
      <alignment/>
    </xf>
    <xf numFmtId="0" fontId="21" fillId="2" borderId="0" xfId="0" applyFont="1" applyFill="1" applyAlignment="1">
      <alignment/>
    </xf>
    <xf numFmtId="0" fontId="22" fillId="2" borderId="0" xfId="0" applyFont="1" applyFill="1" applyAlignment="1">
      <alignment/>
    </xf>
    <xf numFmtId="0" fontId="11" fillId="2" borderId="0" xfId="24" applyFont="1" applyFill="1" applyBorder="1" applyAlignment="1">
      <alignment horizontal="left"/>
    </xf>
    <xf numFmtId="0" fontId="11" fillId="2" borderId="0" xfId="24" applyFont="1" applyFill="1" applyAlignment="1">
      <alignment horizontal="left"/>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xf>
    <xf numFmtId="0" fontId="8" fillId="2" borderId="20" xfId="0" applyFont="1" applyFill="1" applyBorder="1" applyAlignment="1">
      <alignment horizontal="center"/>
    </xf>
    <xf numFmtId="0" fontId="8" fillId="2" borderId="21" xfId="0" applyFont="1" applyFill="1" applyBorder="1" applyAlignment="1">
      <alignment horizontal="center"/>
    </xf>
    <xf numFmtId="0" fontId="8" fillId="2" borderId="17" xfId="0" applyFont="1" applyFill="1" applyBorder="1" applyAlignment="1">
      <alignment horizontal="left" vertical="center" wrapText="1"/>
    </xf>
    <xf numFmtId="0" fontId="8" fillId="2" borderId="22"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3" fillId="2" borderId="6" xfId="0" applyFont="1" applyFill="1" applyBorder="1" applyAlignment="1">
      <alignment horizontal="center"/>
    </xf>
    <xf numFmtId="0" fontId="8" fillId="2" borderId="6" xfId="0" applyFont="1" applyFill="1" applyBorder="1" applyAlignment="1">
      <alignment horizontal="center" wrapText="1"/>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8" fillId="2" borderId="6" xfId="0" applyFont="1" applyFill="1" applyBorder="1" applyAlignment="1">
      <alignment horizontal="left" vertical="center"/>
    </xf>
    <xf numFmtId="0" fontId="7" fillId="2" borderId="11" xfId="0" applyFont="1" applyFill="1" applyBorder="1" applyAlignment="1">
      <alignment/>
    </xf>
    <xf numFmtId="0" fontId="7" fillId="2" borderId="12" xfId="0" applyFont="1" applyFill="1" applyBorder="1" applyAlignment="1">
      <alignment/>
    </xf>
    <xf numFmtId="0" fontId="9" fillId="2" borderId="0" xfId="0" applyFont="1" applyFill="1" applyBorder="1" applyAlignment="1">
      <alignment horizontal="center" vertical="center" wrapText="1"/>
    </xf>
    <xf numFmtId="0" fontId="8" fillId="2" borderId="6" xfId="0" applyFont="1" applyFill="1" applyBorder="1" applyAlignment="1">
      <alignment vertical="center" wrapText="1"/>
    </xf>
  </cellXfs>
  <cellStyles count="12">
    <cellStyle name="Normal" xfId="0"/>
    <cellStyle name="Comma" xfId="15"/>
    <cellStyle name="Comma [0]" xfId="16"/>
    <cellStyle name="Comma [0]" xfId="17"/>
    <cellStyle name="Currency" xfId="18"/>
    <cellStyle name="Currency [0]" xfId="19"/>
    <cellStyle name="Currency [0]" xfId="20"/>
    <cellStyle name="Euro" xfId="21"/>
    <cellStyle name="Followed Hyperlink" xfId="22"/>
    <cellStyle name="Footnote" xfId="23"/>
    <cellStyle name="Hyperlink"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9</xdr:col>
      <xdr:colOff>28575</xdr:colOff>
      <xdr:row>17</xdr:row>
      <xdr:rowOff>57150</xdr:rowOff>
    </xdr:to>
    <xdr:sp>
      <xdr:nvSpPr>
        <xdr:cNvPr id="1" name="TextBox 1"/>
        <xdr:cNvSpPr txBox="1">
          <a:spLocks noChangeArrowheads="1"/>
        </xdr:cNvSpPr>
      </xdr:nvSpPr>
      <xdr:spPr>
        <a:xfrm>
          <a:off x="66675" y="104775"/>
          <a:ext cx="8343900" cy="2705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Guide de l'utilisateur</a:t>
          </a:r>
          <a:r>
            <a:rPr lang="en-US" cap="none" sz="1100" b="0" i="0" u="none" baseline="0">
              <a:latin typeface="Arial"/>
              <a:ea typeface="Arial"/>
              <a:cs typeface="Arial"/>
            </a:rPr>
            <a:t>
Le modèle d'estimation est très facile à utiliser et a été conçu pour permettre aux lecteurs de modifier les principaux paramètres et d'observer l'impact de cette démarche sur les résultats définitifs  
Pour effectuer cette opération, nous vous prions de bien vouloir suivre les instructions suivantes :
1) Pour voir les paramètres, cliquez sur le lien </a:t>
          </a:r>
          <a:r>
            <a:rPr lang="en-US" cap="none" sz="1100" b="0" i="0" u="sng" baseline="0">
              <a:solidFill>
                <a:srgbClr val="0000FF"/>
              </a:solidFill>
              <a:latin typeface="Arial"/>
              <a:ea typeface="Arial"/>
              <a:cs typeface="Arial"/>
            </a:rPr>
            <a:t>‘Go to Core Cost Parameters' </a:t>
          </a:r>
          <a:r>
            <a:rPr lang="en-US" cap="none" sz="1100" b="0" i="0" u="none" baseline="0">
              <a:solidFill>
                <a:srgbClr val="0000FF"/>
              </a:solidFill>
              <a:latin typeface="Arial"/>
              <a:ea typeface="Arial"/>
              <a:cs typeface="Arial"/>
            </a:rPr>
            <a:t> </a:t>
          </a:r>
          <a:r>
            <a:rPr lang="en-US" cap="none" sz="1100" b="0" i="0" u="none" baseline="0">
              <a:latin typeface="Arial"/>
              <a:ea typeface="Arial"/>
              <a:cs typeface="Arial"/>
            </a:rPr>
            <a:t>en bas. Vous pouvez toujours retourner à cette page en cliquant sur </a:t>
          </a:r>
          <a:r>
            <a:rPr lang="en-US" cap="none" sz="1100" b="0" i="0" u="sng" baseline="0">
              <a:solidFill>
                <a:srgbClr val="0000FF"/>
              </a:solidFill>
              <a:latin typeface="Arial"/>
              <a:ea typeface="Arial"/>
              <a:cs typeface="Arial"/>
            </a:rPr>
            <a:t>Back to Presentation</a:t>
          </a:r>
          <a:r>
            <a:rPr lang="en-US" cap="none" sz="1100" b="0" i="0" u="none" baseline="0">
              <a:latin typeface="Arial"/>
              <a:ea typeface="Arial"/>
              <a:cs typeface="Arial"/>
            </a:rPr>
            <a:t>. 
2)  Vous avez ensuite le choix de modifier tous les paramètres apparaissant en rouge.
3) Tous les chiffres peuvent être modifiés en entrant la valeur souhaitée (il n'est pas nécessaire d'effacer au préalable l'ancienne valeur)
4) Ces modifications ont un impact immédiat sur les résultats 
5) Pour voir comment les résultats changent en termes d'estimations des coûts, cliquez sur </a:t>
          </a:r>
          <a:r>
            <a:rPr lang="en-US" cap="none" sz="1100" b="0" i="0" u="sng" baseline="0">
              <a:solidFill>
                <a:srgbClr val="0000FF"/>
              </a:solidFill>
              <a:latin typeface="Arial"/>
              <a:ea typeface="Arial"/>
              <a:cs typeface="Arial"/>
            </a:rPr>
            <a:t>Go to Cost Estimates</a:t>
          </a:r>
          <a:r>
            <a:rPr lang="en-US" cap="none" sz="1100" b="0" i="0" u="none" baseline="0">
              <a:latin typeface="Arial"/>
              <a:ea typeface="Arial"/>
              <a:cs typeface="Arial"/>
            </a:rPr>
            <a:t>. Ces résultats sont prêts à l'impression selon la variante. 
8) Le dernier sous-fichier ´données brutes</a:t>
          </a:r>
          <a:r>
            <a:rPr lang="en-US" cap="none" sz="1100" b="0" i="0" u="none" baseline="0">
              <a:latin typeface="Arial"/>
              <a:ea typeface="Arial"/>
              <a:cs typeface="Arial"/>
            </a:rPr>
            <a:t>´ a valeur d'information et contient le nombre d'analphabètes par groupe d'âge et par région. Vous pouvez accéder aux données en cliquant sur </a:t>
          </a:r>
          <a:r>
            <a:rPr lang="en-US" cap="none" sz="1100" b="0" i="0" u="sng" baseline="0">
              <a:solidFill>
                <a:srgbClr val="0000FF"/>
              </a:solidFill>
              <a:latin typeface="Arial"/>
              <a:ea typeface="Arial"/>
              <a:cs typeface="Arial"/>
            </a:rPr>
            <a:t>Go to Raw Data</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ebruiker\Local%20Settings\Temporary%20Internet%20Files\Content.IE5\MXT6NUXC\HDR2005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HDR05"/>
      <sheetName val="CCclasif"/>
      <sheetName val="Table 1"/>
      <sheetName val="Table 2"/>
      <sheetName val="Table 3"/>
      <sheetName val="Table 4"/>
      <sheetName val="Table 5"/>
      <sheetName val="Table 6"/>
      <sheetName val="Table 7"/>
      <sheetName val="Table 8"/>
      <sheetName val="Table 9"/>
      <sheetName val="Table 10"/>
      <sheetName val="Table 11"/>
      <sheetName val="Table 13"/>
      <sheetName val="Hoja1"/>
      <sheetName val="Table 14"/>
      <sheetName val="Table 15"/>
      <sheetName val="Table 17"/>
      <sheetName val="Table 18"/>
      <sheetName val="Table 19"/>
      <sheetName val="Table 20"/>
      <sheetName val="Table 22"/>
      <sheetName val="Table 25"/>
      <sheetName val="Table 26"/>
      <sheetName val="Table 28"/>
      <sheetName val="Table 29"/>
      <sheetName val="Table 30"/>
      <sheetName val="Table 31"/>
      <sheetName val="Table 32"/>
      <sheetName val="Table 3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ile://C:\Documents%20and%20Settings\Documents%20and%20Settings\Eigenaar\Local%20Settings\Temporary%20Internet%20Files\Content.IE5\Y08GAITQ\costingUganda.xls#'Costs%20estimates'!D19" TargetMode="External" /><Relationship Id="rId2" Type="http://schemas.openxmlformats.org/officeDocument/2006/relationships/hyperlink" Target="file://C:\Documents%20and%20Settings\Documents%20and%20Settings\Eigenaar\Local%20Settings\Temporary%20Internet%20Files\Content.IE5\Y08GAITQ\costingUganda.xls#'Costs%20estimates'!d40" TargetMode="External" /><Relationship Id="rId3" Type="http://schemas.openxmlformats.org/officeDocument/2006/relationships/hyperlink" Target="file://C:\Documents%20and%20Settings\Documents%20and%20Settings\Eigenaar\Local%20Settings\Temporary%20Internet%20Files\Content.IE5\Y08GAITQ\costingUganda.xls#'Costs%20estimates'!d61" TargetMode="External" /><Relationship Id="rId4" Type="http://schemas.openxmlformats.org/officeDocument/2006/relationships/hyperlink" Target="file://C:\Documents%20and%20Settings\Documents%20and%20Settings\Eigenaar\Local%20Settings\Temporary%20Internet%20Files\Content.IE5\Y08GAITQ\costingUganda.xls#'Core%20Cost%20Parameters'!A1" TargetMode="External" /><Relationship Id="rId5" Type="http://schemas.openxmlformats.org/officeDocument/2006/relationships/hyperlink" Target="file://C:\Documents%20and%20Settings\Documents%20and%20Settings\Eigenaar\Local%20Settings\Temporary%20Internet%20Files\Content.IE5\Y08GAITQ\costingUganda.xls#Presentation!A19" TargetMode="Externa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28"/>
  <sheetViews>
    <sheetView zoomScale="85" zoomScaleNormal="85" workbookViewId="0" topLeftCell="A4">
      <selection activeCell="A19" sqref="A19"/>
    </sheetView>
  </sheetViews>
  <sheetFormatPr defaultColWidth="9.140625" defaultRowHeight="12.75"/>
  <cols>
    <col min="1" max="1" width="34.28125" style="0" customWidth="1"/>
    <col min="2" max="16384" width="11.421875" style="0" customWidth="1"/>
  </cols>
  <sheetData>
    <row r="1" ht="12.75">
      <c r="J1" s="35"/>
    </row>
    <row r="2" ht="12.75">
      <c r="J2" s="35"/>
    </row>
    <row r="3" ht="12.75">
      <c r="J3" s="35"/>
    </row>
    <row r="4" ht="12.75">
      <c r="J4" s="35"/>
    </row>
    <row r="5" ht="12.75">
      <c r="J5" s="35"/>
    </row>
    <row r="6" ht="12.75">
      <c r="J6" s="35"/>
    </row>
    <row r="7" ht="12.75">
      <c r="J7" s="35"/>
    </row>
    <row r="8" ht="12.75">
      <c r="J8" s="35"/>
    </row>
    <row r="9" ht="12.75">
      <c r="J9" s="35"/>
    </row>
    <row r="10" ht="12.75">
      <c r="J10" s="35"/>
    </row>
    <row r="11" ht="12.75">
      <c r="J11" s="35"/>
    </row>
    <row r="12" ht="12.75">
      <c r="J12" s="35"/>
    </row>
    <row r="13" ht="12.75">
      <c r="J13" s="35"/>
    </row>
    <row r="14" ht="12.75">
      <c r="J14" s="35"/>
    </row>
    <row r="15" ht="12.75">
      <c r="J15" s="35"/>
    </row>
    <row r="16" ht="12.75">
      <c r="J16" s="35"/>
    </row>
    <row r="17" ht="12.75">
      <c r="J17" s="35"/>
    </row>
    <row r="18" spans="1:10" ht="12.75">
      <c r="A18" s="35"/>
      <c r="B18" s="35"/>
      <c r="C18" s="35"/>
      <c r="D18" s="35"/>
      <c r="E18" s="35"/>
      <c r="F18" s="35"/>
      <c r="G18" s="35"/>
      <c r="H18" s="35"/>
      <c r="I18" s="35"/>
      <c r="J18" s="35"/>
    </row>
    <row r="19" spans="1:10" ht="15">
      <c r="A19" s="37" t="s">
        <v>3</v>
      </c>
      <c r="B19" s="44"/>
      <c r="C19" s="35"/>
      <c r="D19" s="35"/>
      <c r="E19" s="35"/>
      <c r="F19" s="35"/>
      <c r="G19" s="35"/>
      <c r="H19" s="35"/>
      <c r="I19" s="35"/>
      <c r="J19" s="35"/>
    </row>
    <row r="20" spans="1:10" ht="15">
      <c r="A20" s="37" t="s">
        <v>4</v>
      </c>
      <c r="B20" s="44"/>
      <c r="C20" s="35"/>
      <c r="D20" s="35"/>
      <c r="E20" s="35"/>
      <c r="F20" s="35"/>
      <c r="G20" s="35"/>
      <c r="H20" s="35"/>
      <c r="I20" s="35"/>
      <c r="J20" s="35"/>
    </row>
    <row r="21" spans="1:10" ht="15">
      <c r="A21" s="37" t="s">
        <v>2</v>
      </c>
      <c r="B21" s="44"/>
      <c r="C21" s="35"/>
      <c r="D21" s="35"/>
      <c r="E21" s="35"/>
      <c r="F21" s="35"/>
      <c r="G21" s="35"/>
      <c r="H21" s="35"/>
      <c r="I21" s="35"/>
      <c r="J21" s="35"/>
    </row>
    <row r="22" spans="1:10" ht="15">
      <c r="A22" s="44"/>
      <c r="B22" s="35"/>
      <c r="C22" s="35"/>
      <c r="D22" s="35"/>
      <c r="E22" s="35"/>
      <c r="F22" s="35"/>
      <c r="G22" s="35"/>
      <c r="H22" s="35"/>
      <c r="I22" s="35"/>
      <c r="J22" s="35"/>
    </row>
    <row r="23" spans="1:10" ht="12.75">
      <c r="A23" s="35"/>
      <c r="B23" s="35"/>
      <c r="C23" s="35"/>
      <c r="D23" s="35"/>
      <c r="E23" s="35"/>
      <c r="F23" s="35"/>
      <c r="G23" s="35"/>
      <c r="H23" s="35"/>
      <c r="I23" s="35"/>
      <c r="J23" s="35"/>
    </row>
    <row r="24" spans="1:10" ht="12.75">
      <c r="A24" s="35"/>
      <c r="B24" s="35"/>
      <c r="C24" s="35"/>
      <c r="D24" s="35"/>
      <c r="E24" s="35"/>
      <c r="F24" s="35"/>
      <c r="G24" s="35"/>
      <c r="H24" s="35"/>
      <c r="I24" s="35"/>
      <c r="J24" s="35"/>
    </row>
    <row r="25" spans="1:10" ht="12.75">
      <c r="A25" s="35"/>
      <c r="B25" s="35"/>
      <c r="C25" s="35"/>
      <c r="D25" s="35"/>
      <c r="E25" s="35"/>
      <c r="F25" s="35"/>
      <c r="G25" s="35"/>
      <c r="H25" s="35"/>
      <c r="I25" s="35"/>
      <c r="J25" s="35"/>
    </row>
    <row r="26" spans="1:10" ht="12.75">
      <c r="A26" s="35"/>
      <c r="B26" s="35"/>
      <c r="C26" s="35"/>
      <c r="D26" s="35"/>
      <c r="E26" s="35"/>
      <c r="F26" s="35"/>
      <c r="G26" s="35"/>
      <c r="H26" s="35"/>
      <c r="I26" s="35"/>
      <c r="J26" s="35"/>
    </row>
    <row r="27" spans="1:10" ht="12.75">
      <c r="A27" s="35"/>
      <c r="B27" s="35"/>
      <c r="C27" s="35"/>
      <c r="D27" s="35"/>
      <c r="E27" s="35"/>
      <c r="F27" s="35"/>
      <c r="G27" s="35"/>
      <c r="H27" s="35"/>
      <c r="I27" s="35"/>
      <c r="J27" s="35"/>
    </row>
    <row r="28" ht="12.75">
      <c r="J28" s="35"/>
    </row>
  </sheetData>
  <hyperlinks>
    <hyperlink ref="A19" location="'Core Cost Parameters'!A1" display="Go to Core Cost Parameters"/>
    <hyperlink ref="A20" location="'Costs Estimates'!B1" display="Go to Cost Estimates"/>
    <hyperlink ref="A21" location="'Raw Data'!A2" display="Go to Raw Data"/>
  </hyperlinks>
  <printOptions/>
  <pageMargins left="0.75" right="0.75" top="1" bottom="1" header="0" footer="0"/>
  <pageSetup fitToHeight="1" fitToWidth="1" horizontalDpi="300" verticalDpi="300" orientation="landscape" paperSize="9" scale="96" r:id="rId2"/>
  <drawing r:id="rId1"/>
</worksheet>
</file>

<file path=xl/worksheets/sheet2.xml><?xml version="1.0" encoding="utf-8"?>
<worksheet xmlns="http://schemas.openxmlformats.org/spreadsheetml/2006/main" xmlns:r="http://schemas.openxmlformats.org/officeDocument/2006/relationships">
  <sheetPr codeName="Hoja6">
    <pageSetUpPr fitToPage="1"/>
  </sheetPr>
  <dimension ref="A1:J26"/>
  <sheetViews>
    <sheetView tabSelected="1" zoomScale="80" zoomScaleNormal="80" workbookViewId="0" topLeftCell="A1">
      <selection activeCell="F17" sqref="F17:F18"/>
    </sheetView>
  </sheetViews>
  <sheetFormatPr defaultColWidth="9.140625" defaultRowHeight="12.75"/>
  <cols>
    <col min="1" max="1" width="38.7109375" style="0" customWidth="1"/>
    <col min="2" max="2" width="15.57421875" style="0" customWidth="1"/>
    <col min="3" max="3" width="17.421875" style="0" customWidth="1"/>
    <col min="4" max="5" width="11.421875" style="0" customWidth="1"/>
    <col min="6" max="6" width="12.7109375" style="0" bestFit="1" customWidth="1"/>
    <col min="7" max="16384" width="11.421875" style="0" customWidth="1"/>
  </cols>
  <sheetData>
    <row r="1" spans="1:10" ht="15.75">
      <c r="A1" s="86" t="s">
        <v>63</v>
      </c>
      <c r="B1" s="35"/>
      <c r="C1" s="35"/>
      <c r="D1" s="35"/>
      <c r="E1" s="35"/>
      <c r="F1" s="35"/>
      <c r="G1" s="35"/>
      <c r="H1" s="35"/>
      <c r="I1" s="35"/>
      <c r="J1" s="35"/>
    </row>
    <row r="2" spans="1:10" ht="13.5" thickBot="1">
      <c r="A2" s="46"/>
      <c r="B2" s="35"/>
      <c r="C2" s="35"/>
      <c r="D2" s="35"/>
      <c r="E2" s="35"/>
      <c r="F2" s="35"/>
      <c r="G2" s="35"/>
      <c r="H2" s="35"/>
      <c r="I2" s="35"/>
      <c r="J2" s="35"/>
    </row>
    <row r="3" spans="1:10" ht="13.5" thickBot="1">
      <c r="A3" s="46" t="s">
        <v>54</v>
      </c>
      <c r="B3" s="47">
        <v>0.1</v>
      </c>
      <c r="C3" s="47">
        <v>0.1</v>
      </c>
      <c r="D3" s="46" t="s">
        <v>55</v>
      </c>
      <c r="E3" s="35"/>
      <c r="F3" s="35"/>
      <c r="G3" s="35"/>
      <c r="H3" s="35"/>
      <c r="I3" s="35"/>
      <c r="J3" s="35"/>
    </row>
    <row r="4" spans="1:10" ht="13.5" thickBot="1">
      <c r="A4" s="46" t="s">
        <v>66</v>
      </c>
      <c r="B4" s="47">
        <v>0.03</v>
      </c>
      <c r="C4" s="35"/>
      <c r="D4" s="35"/>
      <c r="E4" s="35"/>
      <c r="F4" s="35"/>
      <c r="G4" s="35"/>
      <c r="H4" s="35"/>
      <c r="I4" s="35"/>
      <c r="J4" s="35"/>
    </row>
    <row r="5" spans="1:10" ht="12.75">
      <c r="A5" s="35"/>
      <c r="B5" s="35"/>
      <c r="C5" s="35"/>
      <c r="D5" s="35"/>
      <c r="E5" s="35"/>
      <c r="F5" s="35"/>
      <c r="G5" s="35"/>
      <c r="H5" s="35"/>
      <c r="I5" s="35"/>
      <c r="J5" s="35"/>
    </row>
    <row r="6" spans="1:10" ht="12.75" customHeight="1" thickBot="1">
      <c r="A6" s="48" t="s">
        <v>56</v>
      </c>
      <c r="B6" s="35"/>
      <c r="C6" s="49"/>
      <c r="D6" s="35"/>
      <c r="E6" s="35"/>
      <c r="F6" s="35"/>
      <c r="G6" s="35"/>
      <c r="H6" s="35"/>
      <c r="I6" s="35"/>
      <c r="J6" s="35"/>
    </row>
    <row r="7" spans="1:10" ht="13.5" thickBot="1">
      <c r="A7" s="50" t="s">
        <v>57</v>
      </c>
      <c r="B7" s="51">
        <v>400</v>
      </c>
      <c r="C7" s="52"/>
      <c r="D7" s="35"/>
      <c r="E7" s="35"/>
      <c r="F7" s="35"/>
      <c r="G7" s="35"/>
      <c r="H7" s="35"/>
      <c r="I7" s="35"/>
      <c r="J7" s="35"/>
    </row>
    <row r="8" spans="1:10" ht="13.5" thickBot="1">
      <c r="A8" s="50" t="s">
        <v>72</v>
      </c>
      <c r="B8" s="51">
        <v>5</v>
      </c>
      <c r="C8" s="53"/>
      <c r="D8" s="35"/>
      <c r="E8" s="35"/>
      <c r="F8" s="35"/>
      <c r="G8" s="35"/>
      <c r="H8" s="35"/>
      <c r="I8" s="35"/>
      <c r="J8" s="35"/>
    </row>
    <row r="9" spans="1:10" ht="13.5" thickBot="1">
      <c r="A9" s="54" t="s">
        <v>58</v>
      </c>
      <c r="B9" s="55">
        <f>1600/B7</f>
        <v>4</v>
      </c>
      <c r="C9" s="49"/>
      <c r="D9" s="56"/>
      <c r="E9" s="35"/>
      <c r="F9" s="35"/>
      <c r="G9" s="35"/>
      <c r="H9" s="35"/>
      <c r="I9" s="35"/>
      <c r="J9" s="35"/>
    </row>
    <row r="10" spans="1:10" ht="13.5" thickBot="1">
      <c r="A10" s="54" t="s">
        <v>59</v>
      </c>
      <c r="B10" s="57">
        <v>0.7</v>
      </c>
      <c r="C10" s="49"/>
      <c r="D10" s="35"/>
      <c r="E10" s="35"/>
      <c r="F10" s="35"/>
      <c r="G10" s="35"/>
      <c r="H10" s="35"/>
      <c r="I10" s="35"/>
      <c r="J10" s="35"/>
    </row>
    <row r="11" spans="1:10" ht="13.5" thickBot="1">
      <c r="A11" s="54" t="s">
        <v>60</v>
      </c>
      <c r="B11" s="51">
        <v>20</v>
      </c>
      <c r="C11" s="35"/>
      <c r="D11" s="35"/>
      <c r="E11" s="35"/>
      <c r="F11" s="35"/>
      <c r="G11" s="35"/>
      <c r="I11" s="35"/>
      <c r="J11" s="35"/>
    </row>
    <row r="12" spans="1:10" ht="13.5" thickBot="1">
      <c r="A12" s="54" t="s">
        <v>67</v>
      </c>
      <c r="B12" s="51">
        <v>250</v>
      </c>
      <c r="C12" s="35"/>
      <c r="D12" s="35"/>
      <c r="E12" s="35"/>
      <c r="F12" s="35"/>
      <c r="G12" s="35"/>
      <c r="H12" s="35"/>
      <c r="I12" s="35"/>
      <c r="J12" s="35"/>
    </row>
    <row r="13" spans="1:10" ht="15.75">
      <c r="A13" s="48" t="s">
        <v>64</v>
      </c>
      <c r="B13" s="58">
        <f>+B8/($B$9*$B$10*$B$11)*B12</f>
        <v>22.321428571428573</v>
      </c>
      <c r="C13" s="35"/>
      <c r="D13" s="35"/>
      <c r="E13" s="35"/>
      <c r="F13" s="35"/>
      <c r="G13" s="35"/>
      <c r="H13" s="35"/>
      <c r="I13" s="35"/>
      <c r="J13" s="35"/>
    </row>
    <row r="14" spans="1:10" ht="7.5" customHeight="1" thickBot="1">
      <c r="A14" s="35"/>
      <c r="B14" s="35"/>
      <c r="C14" s="35"/>
      <c r="D14" s="35"/>
      <c r="E14" s="35"/>
      <c r="F14" s="35"/>
      <c r="G14" s="35"/>
      <c r="H14" s="35"/>
      <c r="I14" s="35"/>
      <c r="J14" s="35"/>
    </row>
    <row r="15" spans="1:10" ht="16.5" thickBot="1">
      <c r="A15" s="48" t="s">
        <v>61</v>
      </c>
      <c r="B15" s="59">
        <f>+B13*C15</f>
        <v>26.78571428571429</v>
      </c>
      <c r="C15" s="47">
        <v>1.2</v>
      </c>
      <c r="D15" s="35"/>
      <c r="E15" s="35"/>
      <c r="F15" s="35"/>
      <c r="G15" s="35"/>
      <c r="H15" s="35"/>
      <c r="I15" s="35"/>
      <c r="J15" s="35"/>
    </row>
    <row r="16" spans="1:10" ht="7.5" customHeight="1" thickBot="1">
      <c r="A16" s="35"/>
      <c r="B16" s="60"/>
      <c r="C16" s="42"/>
      <c r="D16" s="35"/>
      <c r="E16" s="35"/>
      <c r="F16" s="35"/>
      <c r="G16" s="35"/>
      <c r="H16" s="35"/>
      <c r="I16" s="35"/>
      <c r="J16" s="35"/>
    </row>
    <row r="17" spans="1:10" ht="16.5" thickBot="1">
      <c r="A17" s="48" t="s">
        <v>62</v>
      </c>
      <c r="B17" s="59">
        <f>+B13*C17</f>
        <v>9.821428571428573</v>
      </c>
      <c r="C17" s="47">
        <v>0.44</v>
      </c>
      <c r="D17" s="35"/>
      <c r="E17" s="61"/>
      <c r="F17" s="35"/>
      <c r="G17" s="35"/>
      <c r="H17" s="35"/>
      <c r="I17" s="35"/>
      <c r="J17" s="35"/>
    </row>
    <row r="18" spans="1:10" ht="12.75">
      <c r="A18" s="35"/>
      <c r="B18" s="35"/>
      <c r="C18" s="35"/>
      <c r="D18" s="35"/>
      <c r="E18" s="35"/>
      <c r="F18" s="35"/>
      <c r="G18" s="35"/>
      <c r="H18" s="35"/>
      <c r="I18" s="35"/>
      <c r="J18" s="35"/>
    </row>
    <row r="19" spans="1:10" ht="15">
      <c r="A19" s="37" t="s">
        <v>4</v>
      </c>
      <c r="B19" s="35"/>
      <c r="C19" s="35"/>
      <c r="D19" s="35"/>
      <c r="E19" s="35"/>
      <c r="F19" s="42"/>
      <c r="G19" s="35"/>
      <c r="H19" s="35"/>
      <c r="I19" s="35"/>
      <c r="J19" s="35"/>
    </row>
    <row r="20" spans="1:10" ht="15">
      <c r="A20" s="62"/>
      <c r="B20" s="35"/>
      <c r="C20" s="63"/>
      <c r="D20" s="35"/>
      <c r="E20" s="35"/>
      <c r="F20" s="42"/>
      <c r="G20" s="35"/>
      <c r="H20" s="35"/>
      <c r="I20" s="35"/>
      <c r="J20" s="35"/>
    </row>
    <row r="21" spans="1:10" ht="15">
      <c r="A21" s="37" t="s">
        <v>2</v>
      </c>
      <c r="B21" s="35"/>
      <c r="C21" s="7"/>
      <c r="D21" s="7"/>
      <c r="E21" s="64"/>
      <c r="F21" s="65"/>
      <c r="G21" s="7"/>
      <c r="H21" s="35"/>
      <c r="I21" s="35"/>
      <c r="J21" s="35"/>
    </row>
    <row r="22" spans="1:10" ht="15">
      <c r="A22" s="66"/>
      <c r="B22" s="63"/>
      <c r="C22" s="35"/>
      <c r="D22" s="35"/>
      <c r="E22" s="35"/>
      <c r="F22" s="35"/>
      <c r="G22" s="35"/>
      <c r="H22" s="35"/>
      <c r="I22" s="35"/>
      <c r="J22" s="35"/>
    </row>
    <row r="23" spans="1:10" ht="15">
      <c r="A23" s="30" t="s">
        <v>5</v>
      </c>
      <c r="B23" s="7"/>
      <c r="C23" s="35"/>
      <c r="D23" s="35"/>
      <c r="E23" s="35"/>
      <c r="F23" s="35"/>
      <c r="G23" s="35"/>
      <c r="H23" s="35"/>
      <c r="I23" s="35"/>
      <c r="J23" s="35"/>
    </row>
    <row r="24" spans="1:10" ht="12.75">
      <c r="A24" s="35"/>
      <c r="B24" s="35"/>
      <c r="C24" s="35"/>
      <c r="D24" s="35"/>
      <c r="E24" s="35"/>
      <c r="F24" s="35"/>
      <c r="G24" s="35"/>
      <c r="H24" s="35"/>
      <c r="I24" s="35"/>
      <c r="J24" s="35"/>
    </row>
    <row r="25" spans="1:10" ht="12.75">
      <c r="A25" s="35"/>
      <c r="B25" s="35"/>
      <c r="C25" s="35"/>
      <c r="D25" s="35"/>
      <c r="E25" s="35"/>
      <c r="F25" s="35"/>
      <c r="G25" s="35"/>
      <c r="H25" s="35"/>
      <c r="I25" s="35"/>
      <c r="J25" s="35"/>
    </row>
    <row r="26" spans="1:10" ht="12.75">
      <c r="A26" s="35"/>
      <c r="B26" s="35"/>
      <c r="C26" s="35"/>
      <c r="D26" s="35"/>
      <c r="E26" s="35"/>
      <c r="F26" s="35"/>
      <c r="G26" s="35"/>
      <c r="H26" s="35"/>
      <c r="I26" s="35"/>
      <c r="J26" s="35"/>
    </row>
  </sheetData>
  <hyperlinks>
    <hyperlink ref="A23" location="Presentation!A19" display="Back to Presentation"/>
    <hyperlink ref="A19" location="'Costs Estimates'!B1" display="Go to Cost Estimates"/>
    <hyperlink ref="A21" location="'Raw Data'!A2" display="Go to Raw Data"/>
  </hyperlinks>
  <printOptions/>
  <pageMargins left="0.75" right="0.75" top="1" bottom="1" header="0" footer="0"/>
  <pageSetup fitToHeight="1" fitToWidth="1" horizontalDpi="300" verticalDpi="300" orientation="landscape" paperSize="9" scale="89" r:id="rId1"/>
</worksheet>
</file>

<file path=xl/worksheets/sheet3.xml><?xml version="1.0" encoding="utf-8"?>
<worksheet xmlns="http://schemas.openxmlformats.org/spreadsheetml/2006/main" xmlns:r="http://schemas.openxmlformats.org/officeDocument/2006/relationships">
  <dimension ref="A1:M86"/>
  <sheetViews>
    <sheetView zoomScale="75" zoomScaleNormal="75" workbookViewId="0" topLeftCell="A25">
      <selection activeCell="H85" sqref="H85"/>
    </sheetView>
  </sheetViews>
  <sheetFormatPr defaultColWidth="9.140625" defaultRowHeight="12.75"/>
  <cols>
    <col min="1" max="1" width="3.421875" style="1" customWidth="1"/>
    <col min="2" max="2" width="15.00390625" style="1" customWidth="1"/>
    <col min="3" max="3" width="11.8515625" style="1" customWidth="1"/>
    <col min="4" max="4" width="12.57421875" style="1" customWidth="1"/>
    <col min="5" max="5" width="11.7109375" style="1" customWidth="1"/>
    <col min="6" max="6" width="12.140625" style="1" customWidth="1"/>
    <col min="7" max="7" width="12.57421875" style="1" bestFit="1" customWidth="1"/>
    <col min="8" max="8" width="13.421875" style="1" bestFit="1" customWidth="1"/>
    <col min="9" max="11" width="12.00390625" style="1" customWidth="1"/>
    <col min="12" max="12" width="5.140625" style="1" customWidth="1"/>
    <col min="13" max="16384" width="11.421875" style="1" customWidth="1"/>
  </cols>
  <sheetData>
    <row r="1" spans="1:13" ht="15.75">
      <c r="A1" s="7"/>
      <c r="B1" s="67" t="s">
        <v>35</v>
      </c>
      <c r="C1" s="7"/>
      <c r="D1" s="7"/>
      <c r="E1" s="7"/>
      <c r="F1" s="7"/>
      <c r="G1" s="7"/>
      <c r="H1" s="7"/>
      <c r="I1" s="7"/>
      <c r="J1" s="7"/>
      <c r="K1" s="7"/>
      <c r="L1" s="7"/>
      <c r="M1" s="7"/>
    </row>
    <row r="2" spans="1:13" ht="12.75">
      <c r="A2" s="7"/>
      <c r="B2" s="7"/>
      <c r="C2" s="7"/>
      <c r="D2" s="7"/>
      <c r="E2" s="7"/>
      <c r="F2" s="7"/>
      <c r="G2" s="7"/>
      <c r="H2" s="7"/>
      <c r="I2" s="7"/>
      <c r="J2" s="7"/>
      <c r="K2" s="7"/>
      <c r="L2" s="7"/>
      <c r="M2" s="7"/>
    </row>
    <row r="3" spans="1:13" ht="15">
      <c r="A3" s="7"/>
      <c r="B3" s="88" t="s">
        <v>19</v>
      </c>
      <c r="C3" s="88"/>
      <c r="D3" s="88"/>
      <c r="E3" s="88"/>
      <c r="F3" s="7"/>
      <c r="G3" s="7"/>
      <c r="H3" s="7"/>
      <c r="I3" s="7"/>
      <c r="J3" s="7"/>
      <c r="K3" s="7"/>
      <c r="L3" s="7"/>
      <c r="M3" s="7"/>
    </row>
    <row r="4" spans="1:13" ht="15">
      <c r="A4" s="7"/>
      <c r="B4" s="87" t="s">
        <v>20</v>
      </c>
      <c r="C4" s="87"/>
      <c r="D4" s="87"/>
      <c r="E4" s="87"/>
      <c r="F4" s="7"/>
      <c r="G4" s="7"/>
      <c r="H4" s="7"/>
      <c r="I4" s="7"/>
      <c r="J4" s="7"/>
      <c r="K4" s="7"/>
      <c r="L4" s="7"/>
      <c r="M4" s="7"/>
    </row>
    <row r="5" spans="1:13" ht="15">
      <c r="A5" s="7"/>
      <c r="B5" s="87" t="s">
        <v>21</v>
      </c>
      <c r="C5" s="87"/>
      <c r="D5" s="87"/>
      <c r="E5" s="87"/>
      <c r="F5" s="7"/>
      <c r="G5" s="7"/>
      <c r="H5" s="7"/>
      <c r="I5" s="7"/>
      <c r="J5" s="7"/>
      <c r="K5" s="7"/>
      <c r="L5" s="7"/>
      <c r="M5" s="7"/>
    </row>
    <row r="6" spans="1:13" ht="15">
      <c r="A6" s="7"/>
      <c r="B6" s="68"/>
      <c r="C6" s="68"/>
      <c r="D6" s="68"/>
      <c r="E6" s="68"/>
      <c r="F6" s="7"/>
      <c r="G6" s="7"/>
      <c r="H6" s="7"/>
      <c r="I6" s="7"/>
      <c r="J6" s="7"/>
      <c r="K6" s="7"/>
      <c r="L6" s="7"/>
      <c r="M6" s="7"/>
    </row>
    <row r="7" spans="1:13" ht="15">
      <c r="A7" s="7"/>
      <c r="B7" s="88" t="s">
        <v>22</v>
      </c>
      <c r="C7" s="88"/>
      <c r="D7" s="88"/>
      <c r="E7" s="88"/>
      <c r="F7" s="7"/>
      <c r="G7" s="7"/>
      <c r="H7" s="7"/>
      <c r="I7" s="7"/>
      <c r="J7" s="7"/>
      <c r="K7" s="7"/>
      <c r="L7" s="7"/>
      <c r="M7" s="7"/>
    </row>
    <row r="8" spans="1:13" ht="15">
      <c r="A8" s="7"/>
      <c r="B8" s="87" t="s">
        <v>23</v>
      </c>
      <c r="C8" s="87"/>
      <c r="D8" s="87"/>
      <c r="E8" s="87"/>
      <c r="F8" s="7"/>
      <c r="G8" s="7"/>
      <c r="H8" s="7"/>
      <c r="I8" s="7"/>
      <c r="J8" s="7"/>
      <c r="K8" s="7"/>
      <c r="L8" s="7"/>
      <c r="M8" s="7"/>
    </row>
    <row r="9" spans="1:13" ht="15.75" thickBot="1">
      <c r="A9" s="7"/>
      <c r="B9" s="30"/>
      <c r="C9" s="7"/>
      <c r="D9" s="7"/>
      <c r="E9" s="7"/>
      <c r="F9" s="7"/>
      <c r="G9" s="7"/>
      <c r="H9" s="7"/>
      <c r="I9" s="7"/>
      <c r="J9" s="7"/>
      <c r="K9" s="7"/>
      <c r="L9" s="7"/>
      <c r="M9" s="7"/>
    </row>
    <row r="10" spans="1:13" ht="18">
      <c r="A10" s="2"/>
      <c r="B10" s="3"/>
      <c r="C10" s="3"/>
      <c r="D10" s="4"/>
      <c r="E10" s="4" t="s">
        <v>65</v>
      </c>
      <c r="F10" s="3"/>
      <c r="G10" s="3"/>
      <c r="H10" s="3"/>
      <c r="I10" s="3"/>
      <c r="J10" s="3"/>
      <c r="K10" s="16" t="s">
        <v>1</v>
      </c>
      <c r="L10" s="5"/>
      <c r="M10" s="7"/>
    </row>
    <row r="11" spans="1:13" ht="18">
      <c r="A11" s="6"/>
      <c r="B11" s="7"/>
      <c r="C11" s="7"/>
      <c r="D11" s="29"/>
      <c r="E11" s="7"/>
      <c r="F11" s="7"/>
      <c r="G11" s="7"/>
      <c r="H11" s="7"/>
      <c r="I11" s="7"/>
      <c r="J11" s="7"/>
      <c r="K11" s="30"/>
      <c r="L11" s="8"/>
      <c r="M11" s="7"/>
    </row>
    <row r="12" spans="1:13" ht="12.75">
      <c r="A12" s="6"/>
      <c r="B12" s="94" t="s">
        <v>36</v>
      </c>
      <c r="C12" s="97" t="s">
        <v>29</v>
      </c>
      <c r="D12" s="97"/>
      <c r="E12" s="97"/>
      <c r="F12" s="97"/>
      <c r="G12" s="97"/>
      <c r="H12" s="97"/>
      <c r="I12" s="97"/>
      <c r="J12" s="97"/>
      <c r="K12" s="97"/>
      <c r="L12" s="8"/>
      <c r="M12" s="7"/>
    </row>
    <row r="13" spans="1:13" ht="12.75">
      <c r="A13" s="6"/>
      <c r="B13" s="95"/>
      <c r="C13" s="98" t="s">
        <v>7</v>
      </c>
      <c r="D13" s="98"/>
      <c r="E13" s="98"/>
      <c r="F13" s="98" t="s">
        <v>30</v>
      </c>
      <c r="G13" s="98"/>
      <c r="H13" s="98"/>
      <c r="I13" s="99" t="s">
        <v>48</v>
      </c>
      <c r="J13" s="100"/>
      <c r="K13" s="101"/>
      <c r="L13" s="8"/>
      <c r="M13" s="7"/>
    </row>
    <row r="14" spans="1:13" ht="12.75">
      <c r="A14" s="6"/>
      <c r="B14" s="96"/>
      <c r="C14" s="21" t="s">
        <v>31</v>
      </c>
      <c r="D14" s="21" t="s">
        <v>38</v>
      </c>
      <c r="E14" s="21" t="s">
        <v>6</v>
      </c>
      <c r="F14" s="21" t="s">
        <v>31</v>
      </c>
      <c r="G14" s="21" t="s">
        <v>38</v>
      </c>
      <c r="H14" s="21" t="s">
        <v>6</v>
      </c>
      <c r="I14" s="21" t="s">
        <v>31</v>
      </c>
      <c r="J14" s="21" t="s">
        <v>38</v>
      </c>
      <c r="K14" s="21" t="s">
        <v>6</v>
      </c>
      <c r="L14" s="8"/>
      <c r="M14" s="7"/>
    </row>
    <row r="15" spans="1:13" ht="12.75">
      <c r="A15" s="6"/>
      <c r="B15" s="23" t="s">
        <v>25</v>
      </c>
      <c r="C15" s="24">
        <f>+'Raw Data'!B9*'Core Cost Parameters'!$B$13*(1+'Core Cost Parameters'!$B$3)</f>
        <v>12392850.446428573</v>
      </c>
      <c r="D15" s="24">
        <f>+'Raw Data'!C9*'Core Cost Parameters'!$B$13*(1+'Core Cost Parameters'!$B$3)</f>
        <v>23239808.03571429</v>
      </c>
      <c r="E15" s="24">
        <f>+D15+C15</f>
        <v>35632658.482142866</v>
      </c>
      <c r="F15" s="24">
        <f>+'Raw Data'!E9*'Core Cost Parameters'!$B$13*(1-'Core Cost Parameters'!$C$3)</f>
        <v>728738.8392857143</v>
      </c>
      <c r="G15" s="24">
        <f>+'Raw Data'!F9*'Core Cost Parameters'!$B$13*(1-'Core Cost Parameters'!$C$3)</f>
        <v>1367578.125</v>
      </c>
      <c r="H15" s="24">
        <f>+G15+F15</f>
        <v>2096316.9642857143</v>
      </c>
      <c r="I15" s="24">
        <f aca="true" t="shared" si="0" ref="I15:J18">+C15+F15</f>
        <v>13121589.285714287</v>
      </c>
      <c r="J15" s="24">
        <f t="shared" si="0"/>
        <v>24607386.16071429</v>
      </c>
      <c r="K15" s="24">
        <f>+J15+I15</f>
        <v>37728975.44642858</v>
      </c>
      <c r="L15" s="8"/>
      <c r="M15" s="7"/>
    </row>
    <row r="16" spans="1:13" ht="12.75">
      <c r="A16" s="6"/>
      <c r="B16" s="23" t="s">
        <v>26</v>
      </c>
      <c r="C16" s="24">
        <f>+'Raw Data'!B10*'Core Cost Parameters'!$B$13*(1+'Core Cost Parameters'!$B$3)</f>
        <v>8689140.625000002</v>
      </c>
      <c r="D16" s="24">
        <f>+'Raw Data'!C10*'Core Cost Parameters'!$B$13*(1+'Core Cost Parameters'!$B$3)</f>
        <v>18409973.214285716</v>
      </c>
      <c r="E16" s="24">
        <f>+D16+C16</f>
        <v>27099113.839285716</v>
      </c>
      <c r="F16" s="24">
        <f>+'Raw Data'!E10*'Core Cost Parameters'!$B$13*(1-'Core Cost Parameters'!$C$3)</f>
        <v>403915.17857142864</v>
      </c>
      <c r="G16" s="24">
        <f>+'Raw Data'!F10*'Core Cost Parameters'!$B$13*(1-'Core Cost Parameters'!$C$3)</f>
        <v>843328.1250000001</v>
      </c>
      <c r="H16" s="24">
        <f>+G16+F16</f>
        <v>1247243.3035714286</v>
      </c>
      <c r="I16" s="24">
        <f t="shared" si="0"/>
        <v>9093055.803571431</v>
      </c>
      <c r="J16" s="24">
        <f t="shared" si="0"/>
        <v>19253301.339285716</v>
      </c>
      <c r="K16" s="24">
        <f>+J16+I16</f>
        <v>28346357.14285715</v>
      </c>
      <c r="L16" s="8"/>
      <c r="M16" s="7"/>
    </row>
    <row r="17" spans="1:13" ht="12.75">
      <c r="A17" s="6"/>
      <c r="B17" s="23" t="s">
        <v>27</v>
      </c>
      <c r="C17" s="24">
        <f>+'Raw Data'!B11*'Core Cost Parameters'!$B$13*(1+'Core Cost Parameters'!$B$3)*(1+'Core Cost Parameters'!$B$4)</f>
        <v>4431066.897321429</v>
      </c>
      <c r="D17" s="24">
        <f>+'Raw Data'!C11*'Core Cost Parameters'!$B$13*(1+'Core Cost Parameters'!$B$3)*(1+'Core Cost Parameters'!$B$4)</f>
        <v>11248211.5625</v>
      </c>
      <c r="E17" s="24">
        <f>+D17+C17</f>
        <v>15679278.45982143</v>
      </c>
      <c r="F17" s="24">
        <f>+'Raw Data'!E11*'Core Cost Parameters'!$B$13*(1+'Core Cost Parameters'!$B$4)*(1-'Core Cost Parameters'!$C$3)</f>
        <v>161086.94196428574</v>
      </c>
      <c r="G17" s="24">
        <f>+'Raw Data'!F11*'Core Cost Parameters'!$B$13*(1+'Core Cost Parameters'!$B$4)*(1-'Core Cost Parameters'!$C$3)</f>
        <v>442745.95982142864</v>
      </c>
      <c r="H17" s="24">
        <f>+G17+F17</f>
        <v>603832.9017857143</v>
      </c>
      <c r="I17" s="24">
        <f t="shared" si="0"/>
        <v>4592153.839285715</v>
      </c>
      <c r="J17" s="24">
        <f t="shared" si="0"/>
        <v>11690957.52232143</v>
      </c>
      <c r="K17" s="24">
        <f>+J17+I17</f>
        <v>16283111.361607144</v>
      </c>
      <c r="L17" s="8"/>
      <c r="M17" s="7"/>
    </row>
    <row r="18" spans="1:13" ht="12.75">
      <c r="A18" s="6"/>
      <c r="B18" s="23" t="s">
        <v>28</v>
      </c>
      <c r="C18" s="24">
        <f>+'Raw Data'!B12*'Core Cost Parameters'!$B$13*(1+'Core Cost Parameters'!$B$3)*(1+'Core Cost Parameters'!$B$4)</f>
        <v>4355904.486607144</v>
      </c>
      <c r="D18" s="24">
        <f>+'Raw Data'!C12*'Core Cost Parameters'!$B$13*(1+'Core Cost Parameters'!$B$3)*(1+'Core Cost Parameters'!$B$4)</f>
        <v>8159774.955357145</v>
      </c>
      <c r="E18" s="24">
        <f>+D18+C18</f>
        <v>12515679.441964287</v>
      </c>
      <c r="F18" s="24">
        <f>+'Raw Data'!E12*'Core Cost Parameters'!$B$13*(1+'Core Cost Parameters'!$B$4)*(1-'Core Cost Parameters'!$C$3)</f>
        <v>123303.41517857145</v>
      </c>
      <c r="G18" s="24">
        <f>+'Raw Data'!F12*'Core Cost Parameters'!$B$13*(1+'Core Cost Parameters'!$B$4)*(1-'Core Cost Parameters'!$C$3)</f>
        <v>341107.03125</v>
      </c>
      <c r="H18" s="24">
        <f>+G18+F18</f>
        <v>464410.4464285715</v>
      </c>
      <c r="I18" s="24">
        <f t="shared" si="0"/>
        <v>4479207.9017857155</v>
      </c>
      <c r="J18" s="24">
        <f t="shared" si="0"/>
        <v>8500881.986607146</v>
      </c>
      <c r="K18" s="24">
        <f>+J18+I18</f>
        <v>12980089.888392862</v>
      </c>
      <c r="L18" s="8"/>
      <c r="M18" s="7"/>
    </row>
    <row r="19" spans="1:13" ht="12.75">
      <c r="A19" s="6"/>
      <c r="B19" s="25" t="s">
        <v>44</v>
      </c>
      <c r="C19" s="26">
        <f>SUM(C15:C18)</f>
        <v>29868962.45535715</v>
      </c>
      <c r="D19" s="26">
        <f aca="true" t="shared" si="1" ref="D19:K19">SUM(D15:D18)</f>
        <v>61057767.76785715</v>
      </c>
      <c r="E19" s="26">
        <f t="shared" si="1"/>
        <v>90926730.2232143</v>
      </c>
      <c r="F19" s="26">
        <f t="shared" si="1"/>
        <v>1417044.375</v>
      </c>
      <c r="G19" s="26">
        <f t="shared" si="1"/>
        <v>2994759.2410714286</v>
      </c>
      <c r="H19" s="26">
        <f t="shared" si="1"/>
        <v>4411803.616071429</v>
      </c>
      <c r="I19" s="26">
        <f t="shared" si="1"/>
        <v>31286006.83035715</v>
      </c>
      <c r="J19" s="26">
        <f t="shared" si="1"/>
        <v>64052527.00892858</v>
      </c>
      <c r="K19" s="26">
        <f t="shared" si="1"/>
        <v>95338533.83928575</v>
      </c>
      <c r="L19" s="8"/>
      <c r="M19" s="7"/>
    </row>
    <row r="20" spans="1:13" ht="12.75">
      <c r="A20" s="6"/>
      <c r="B20" s="33" t="s">
        <v>33</v>
      </c>
      <c r="C20" s="69"/>
      <c r="D20" s="69"/>
      <c r="E20" s="69"/>
      <c r="F20" s="69"/>
      <c r="G20" s="69"/>
      <c r="H20" s="69"/>
      <c r="I20" s="69"/>
      <c r="J20" s="69"/>
      <c r="K20" s="69"/>
      <c r="L20" s="8"/>
      <c r="M20" s="7"/>
    </row>
    <row r="21" spans="1:13" ht="12.75">
      <c r="A21" s="6"/>
      <c r="B21" s="17"/>
      <c r="C21" s="18"/>
      <c r="D21" s="12"/>
      <c r="E21" s="12"/>
      <c r="F21" s="12"/>
      <c r="G21" s="12"/>
      <c r="H21" s="12"/>
      <c r="I21" s="7"/>
      <c r="J21" s="7"/>
      <c r="K21" s="7"/>
      <c r="L21" s="8"/>
      <c r="M21" s="7"/>
    </row>
    <row r="22" spans="1:13" ht="12.75">
      <c r="A22" s="6"/>
      <c r="B22" s="7"/>
      <c r="C22" s="7"/>
      <c r="D22" s="102" t="s">
        <v>39</v>
      </c>
      <c r="E22" s="91" t="s">
        <v>40</v>
      </c>
      <c r="F22" s="92"/>
      <c r="G22" s="93"/>
      <c r="H22" s="19"/>
      <c r="I22" s="7"/>
      <c r="J22" s="7"/>
      <c r="K22" s="7"/>
      <c r="L22" s="8"/>
      <c r="M22" s="7"/>
    </row>
    <row r="23" spans="1:13" ht="12.75">
      <c r="A23" s="6"/>
      <c r="B23" s="7"/>
      <c r="C23" s="7"/>
      <c r="D23" s="102"/>
      <c r="E23" s="27" t="s">
        <v>31</v>
      </c>
      <c r="F23" s="27" t="s">
        <v>38</v>
      </c>
      <c r="G23" s="27" t="s">
        <v>6</v>
      </c>
      <c r="H23" s="19"/>
      <c r="I23" s="7"/>
      <c r="J23" s="7"/>
      <c r="K23" s="7"/>
      <c r="L23" s="8"/>
      <c r="M23" s="7"/>
    </row>
    <row r="24" spans="1:13" ht="12.75">
      <c r="A24" s="6"/>
      <c r="B24" s="7"/>
      <c r="C24" s="7"/>
      <c r="D24" s="9" t="s">
        <v>10</v>
      </c>
      <c r="E24" s="10">
        <f>+'Raw Data'!C28*'Core Cost Parameters'!$B$13</f>
        <v>6850217.7480544485</v>
      </c>
      <c r="F24" s="10">
        <f>+'Raw Data'!D28*'Core Cost Parameters'!$B$13</f>
        <v>11370245.889876446</v>
      </c>
      <c r="G24" s="10">
        <f>+F24+E24</f>
        <v>18220463.637930892</v>
      </c>
      <c r="H24" s="19"/>
      <c r="I24" s="7"/>
      <c r="J24" s="7"/>
      <c r="K24" s="7"/>
      <c r="L24" s="8"/>
      <c r="M24" s="7"/>
    </row>
    <row r="25" spans="1:13" ht="12.75">
      <c r="A25" s="6"/>
      <c r="B25" s="7"/>
      <c r="C25" s="7"/>
      <c r="D25" s="28" t="s">
        <v>41</v>
      </c>
      <c r="E25" s="10">
        <f>+'Raw Data'!C29*'Core Cost Parameters'!$B$13</f>
        <v>7770891.915678333</v>
      </c>
      <c r="F25" s="10">
        <f>+'Raw Data'!D29*'Core Cost Parameters'!$B$13</f>
        <v>15800258.424893122</v>
      </c>
      <c r="G25" s="10">
        <f>+F25+E25</f>
        <v>23571150.340571456</v>
      </c>
      <c r="H25" s="19"/>
      <c r="I25" s="7"/>
      <c r="J25" s="7"/>
      <c r="K25" s="7"/>
      <c r="L25" s="8"/>
      <c r="M25" s="7"/>
    </row>
    <row r="26" spans="1:13" ht="12.75">
      <c r="A26" s="6"/>
      <c r="B26" s="7"/>
      <c r="C26" s="7"/>
      <c r="D26" s="28" t="s">
        <v>42</v>
      </c>
      <c r="E26" s="10">
        <f>+'Raw Data'!C30*'Core Cost Parameters'!$B$13</f>
        <v>5716927.282111104</v>
      </c>
      <c r="F26" s="10">
        <f>+'Raw Data'!D30*'Core Cost Parameters'!$B$13</f>
        <v>14781180.20735788</v>
      </c>
      <c r="G26" s="10">
        <f>+F26+E26</f>
        <v>20498107.489468984</v>
      </c>
      <c r="H26" s="19"/>
      <c r="I26" s="7"/>
      <c r="J26" s="7"/>
      <c r="K26" s="7"/>
      <c r="L26" s="8"/>
      <c r="M26" s="7"/>
    </row>
    <row r="27" spans="1:13" ht="12.75">
      <c r="A27" s="6"/>
      <c r="B27" s="7"/>
      <c r="C27" s="7"/>
      <c r="D27" s="9" t="s">
        <v>43</v>
      </c>
      <c r="E27" s="10">
        <f>+'Raw Data'!C31*'Core Cost Parameters'!$B$13</f>
        <v>8148190.732727546</v>
      </c>
      <c r="F27" s="10">
        <f>+'Raw Data'!D31*'Core Cost Parameters'!$B$13</f>
        <v>16343627.977872556</v>
      </c>
      <c r="G27" s="10">
        <f>+F27+E27</f>
        <v>24491818.7106001</v>
      </c>
      <c r="H27" s="19"/>
      <c r="I27" s="7"/>
      <c r="J27" s="7"/>
      <c r="K27" s="7"/>
      <c r="L27" s="8"/>
      <c r="M27" s="7"/>
    </row>
    <row r="28" spans="1:13" ht="12.75">
      <c r="A28" s="6"/>
      <c r="B28" s="7"/>
      <c r="C28" s="7"/>
      <c r="D28" s="31" t="s">
        <v>44</v>
      </c>
      <c r="E28" s="32">
        <f>SUM(E24:E27)</f>
        <v>28486227.678571433</v>
      </c>
      <c r="F28" s="32">
        <f>SUM(F24:F27)</f>
        <v>58295312.50000001</v>
      </c>
      <c r="G28" s="32">
        <f>+F28+E28</f>
        <v>86781540.17857143</v>
      </c>
      <c r="H28" s="19"/>
      <c r="I28" s="7"/>
      <c r="J28" s="7"/>
      <c r="K28" s="7"/>
      <c r="L28" s="8"/>
      <c r="M28" s="7"/>
    </row>
    <row r="29" spans="1:13" ht="12.75">
      <c r="A29" s="6"/>
      <c r="B29" s="7"/>
      <c r="C29" s="7"/>
      <c r="D29" s="33" t="s">
        <v>33</v>
      </c>
      <c r="E29" s="18"/>
      <c r="F29" s="18"/>
      <c r="G29" s="18"/>
      <c r="H29" s="19"/>
      <c r="I29" s="7"/>
      <c r="J29" s="7"/>
      <c r="K29" s="7"/>
      <c r="L29" s="8"/>
      <c r="M29" s="7"/>
    </row>
    <row r="30" spans="1:13" ht="12.75">
      <c r="A30" s="6"/>
      <c r="B30" s="7"/>
      <c r="C30" s="7"/>
      <c r="D30" s="33" t="s">
        <v>34</v>
      </c>
      <c r="E30" s="19"/>
      <c r="F30" s="19"/>
      <c r="G30" s="19"/>
      <c r="H30" s="19"/>
      <c r="I30" s="7"/>
      <c r="J30" s="7"/>
      <c r="K30" s="7"/>
      <c r="L30" s="8"/>
      <c r="M30" s="7"/>
    </row>
    <row r="31" spans="1:13" ht="13.5" thickBot="1">
      <c r="A31" s="13"/>
      <c r="B31" s="20"/>
      <c r="C31" s="20"/>
      <c r="D31" s="45" t="s">
        <v>68</v>
      </c>
      <c r="E31" s="20"/>
      <c r="F31" s="20"/>
      <c r="G31" s="20"/>
      <c r="H31" s="20"/>
      <c r="I31" s="14"/>
      <c r="J31" s="14"/>
      <c r="K31" s="14"/>
      <c r="L31" s="15"/>
      <c r="M31" s="7"/>
    </row>
    <row r="32" spans="1:13" ht="13.5" thickBot="1">
      <c r="A32" s="7"/>
      <c r="B32" s="7"/>
      <c r="C32" s="7"/>
      <c r="D32" s="7"/>
      <c r="E32" s="7"/>
      <c r="F32" s="7"/>
      <c r="G32" s="7"/>
      <c r="H32" s="7"/>
      <c r="I32" s="7"/>
      <c r="J32" s="7"/>
      <c r="K32" s="7"/>
      <c r="L32" s="7"/>
      <c r="M32" s="7"/>
    </row>
    <row r="33" spans="1:13" ht="18">
      <c r="A33" s="2"/>
      <c r="B33" s="3"/>
      <c r="C33" s="3"/>
      <c r="D33" s="4"/>
      <c r="E33" s="4" t="s">
        <v>45</v>
      </c>
      <c r="F33" s="3"/>
      <c r="G33" s="3"/>
      <c r="H33" s="3"/>
      <c r="I33" s="3"/>
      <c r="J33" s="3"/>
      <c r="K33" s="16" t="s">
        <v>1</v>
      </c>
      <c r="L33" s="5"/>
      <c r="M33" s="7"/>
    </row>
    <row r="34" spans="1:13" ht="18">
      <c r="A34" s="6"/>
      <c r="B34" s="7"/>
      <c r="C34" s="7"/>
      <c r="D34" s="29"/>
      <c r="E34" s="7"/>
      <c r="F34" s="7"/>
      <c r="G34" s="7"/>
      <c r="H34" s="7"/>
      <c r="I34" s="7"/>
      <c r="J34" s="7"/>
      <c r="K34" s="30"/>
      <c r="L34" s="8"/>
      <c r="M34" s="7"/>
    </row>
    <row r="35" spans="1:13" ht="12.75">
      <c r="A35" s="6"/>
      <c r="B35" s="94" t="s">
        <v>36</v>
      </c>
      <c r="C35" s="97" t="s">
        <v>29</v>
      </c>
      <c r="D35" s="97"/>
      <c r="E35" s="97"/>
      <c r="F35" s="97"/>
      <c r="G35" s="97"/>
      <c r="H35" s="97"/>
      <c r="I35" s="97"/>
      <c r="J35" s="97"/>
      <c r="K35" s="97"/>
      <c r="L35" s="8"/>
      <c r="M35" s="7"/>
    </row>
    <row r="36" spans="1:13" ht="12.75">
      <c r="A36" s="6"/>
      <c r="B36" s="95"/>
      <c r="C36" s="98" t="s">
        <v>7</v>
      </c>
      <c r="D36" s="98"/>
      <c r="E36" s="98"/>
      <c r="F36" s="98" t="s">
        <v>30</v>
      </c>
      <c r="G36" s="98"/>
      <c r="H36" s="98"/>
      <c r="I36" s="99" t="s">
        <v>48</v>
      </c>
      <c r="J36" s="100"/>
      <c r="K36" s="101"/>
      <c r="L36" s="8"/>
      <c r="M36" s="7"/>
    </row>
    <row r="37" spans="1:13" ht="12.75">
      <c r="A37" s="6"/>
      <c r="B37" s="96"/>
      <c r="C37" s="21" t="s">
        <v>31</v>
      </c>
      <c r="D37" s="21" t="s">
        <v>38</v>
      </c>
      <c r="E37" s="21" t="s">
        <v>6</v>
      </c>
      <c r="F37" s="21" t="s">
        <v>31</v>
      </c>
      <c r="G37" s="21" t="s">
        <v>38</v>
      </c>
      <c r="H37" s="21" t="s">
        <v>6</v>
      </c>
      <c r="I37" s="21" t="s">
        <v>31</v>
      </c>
      <c r="J37" s="21" t="s">
        <v>38</v>
      </c>
      <c r="K37" s="21" t="s">
        <v>6</v>
      </c>
      <c r="L37" s="8"/>
      <c r="M37" s="7"/>
    </row>
    <row r="38" spans="1:13" ht="12.75">
      <c r="A38" s="6"/>
      <c r="B38" s="23" t="s">
        <v>25</v>
      </c>
      <c r="C38" s="24">
        <f>+'Raw Data'!B9*'Core Cost Parameters'!$B$15*(1+'Core Cost Parameters'!$B$3)</f>
        <v>14871420.53571429</v>
      </c>
      <c r="D38" s="24">
        <f>+'Raw Data'!C9*'Core Cost Parameters'!$B$15*(1+'Core Cost Parameters'!$B$3)</f>
        <v>27887769.642857146</v>
      </c>
      <c r="E38" s="24">
        <f>+D38+C38</f>
        <v>42759190.17857143</v>
      </c>
      <c r="F38" s="24">
        <f>+'Raw Data'!E9*'Core Cost Parameters'!$B$15*(1-'Core Cost Parameters'!$C$3)</f>
        <v>874486.6071428573</v>
      </c>
      <c r="G38" s="24">
        <f>+'Raw Data'!F9*'Core Cost Parameters'!$B$15*(1-'Core Cost Parameters'!$C$3)</f>
        <v>1641093.7500000002</v>
      </c>
      <c r="H38" s="24">
        <f>+G38+F38</f>
        <v>2515580.3571428573</v>
      </c>
      <c r="I38" s="24">
        <f aca="true" t="shared" si="2" ref="I38:J41">+C38+F38</f>
        <v>15745907.142857146</v>
      </c>
      <c r="J38" s="24">
        <f t="shared" si="2"/>
        <v>29528863.392857146</v>
      </c>
      <c r="K38" s="24">
        <f>+J38+I38</f>
        <v>45274770.53571429</v>
      </c>
      <c r="L38" s="8"/>
      <c r="M38" s="7"/>
    </row>
    <row r="39" spans="1:13" ht="12.75">
      <c r="A39" s="6"/>
      <c r="B39" s="23" t="s">
        <v>26</v>
      </c>
      <c r="C39" s="24">
        <f>+'Raw Data'!B10*'Core Cost Parameters'!$B$15*(1+'Core Cost Parameters'!$B$3)</f>
        <v>10426968.75</v>
      </c>
      <c r="D39" s="24">
        <f>+'Raw Data'!C10*'Core Cost Parameters'!$B$15*(1+'Core Cost Parameters'!$B$3)</f>
        <v>22091967.857142862</v>
      </c>
      <c r="E39" s="24">
        <f>+D39+C39</f>
        <v>32518936.607142862</v>
      </c>
      <c r="F39" s="24">
        <f>+'Raw Data'!E10*'Core Cost Parameters'!$B$15*(1-'Core Cost Parameters'!$C$3)</f>
        <v>484698.2142857143</v>
      </c>
      <c r="G39" s="24">
        <f>+'Raw Data'!F10*'Core Cost Parameters'!$B$15*(1-'Core Cost Parameters'!$C$3)</f>
        <v>1011993.75</v>
      </c>
      <c r="H39" s="24">
        <f>+G39+F39</f>
        <v>1496691.9642857143</v>
      </c>
      <c r="I39" s="24">
        <f t="shared" si="2"/>
        <v>10911666.964285715</v>
      </c>
      <c r="J39" s="24">
        <f t="shared" si="2"/>
        <v>23103961.607142862</v>
      </c>
      <c r="K39" s="24">
        <f>+J39+I39</f>
        <v>34015628.571428575</v>
      </c>
      <c r="L39" s="8"/>
      <c r="M39" s="7"/>
    </row>
    <row r="40" spans="1:13" ht="12.75">
      <c r="A40" s="6"/>
      <c r="B40" s="23" t="s">
        <v>27</v>
      </c>
      <c r="C40" s="24">
        <f>+'Raw Data'!B11*'Core Cost Parameters'!$B$15*(1+'Core Cost Parameters'!$B$3)*(1+'Core Cost Parameters'!$B$4)</f>
        <v>5317280.2767857155</v>
      </c>
      <c r="D40" s="24">
        <f>+'Raw Data'!C11*'Core Cost Parameters'!$B$15*(1+'Core Cost Parameters'!$B$3)*(1+'Core Cost Parameters'!$B$4)</f>
        <v>13497853.875000004</v>
      </c>
      <c r="E40" s="24">
        <f>+D40+C40</f>
        <v>18815134.15178572</v>
      </c>
      <c r="F40" s="24">
        <f>+'Raw Data'!E11*'Core Cost Parameters'!$B$15*(1+'Core Cost Parameters'!$B$4)*(1-'Core Cost Parameters'!$C$3)</f>
        <v>193304.3303571429</v>
      </c>
      <c r="G40" s="24">
        <f>+'Raw Data'!F11*'Core Cost Parameters'!$B$15*(1+'Core Cost Parameters'!$B$4)*(1-'Core Cost Parameters'!$C$3)</f>
        <v>531295.1517857143</v>
      </c>
      <c r="H40" s="24">
        <f>+G40+F40</f>
        <v>724599.4821428573</v>
      </c>
      <c r="I40" s="24">
        <f t="shared" si="2"/>
        <v>5510584.607142858</v>
      </c>
      <c r="J40" s="24">
        <f t="shared" si="2"/>
        <v>14029149.026785718</v>
      </c>
      <c r="K40" s="24">
        <f>+J40+I40</f>
        <v>19539733.633928575</v>
      </c>
      <c r="L40" s="8"/>
      <c r="M40" s="7"/>
    </row>
    <row r="41" spans="1:13" ht="12.75">
      <c r="A41" s="6"/>
      <c r="B41" s="23" t="s">
        <v>28</v>
      </c>
      <c r="C41" s="24">
        <f>+'Raw Data'!B12*'Core Cost Parameters'!$B$15*(1+'Core Cost Parameters'!$B$3)*(1+'Core Cost Parameters'!$B$4)</f>
        <v>5227085.383928572</v>
      </c>
      <c r="D41" s="24">
        <f>+'Raw Data'!C12*'Core Cost Parameters'!$B$15*(1+'Core Cost Parameters'!$B$3)*(1+'Core Cost Parameters'!$B$4)</f>
        <v>9791729.946428575</v>
      </c>
      <c r="E41" s="24">
        <f>+D41+C41</f>
        <v>15018815.330357146</v>
      </c>
      <c r="F41" s="24">
        <f>+'Raw Data'!E12*'Core Cost Parameters'!$B$15*(1+'Core Cost Parameters'!$B$4)*(1-'Core Cost Parameters'!$C$3)</f>
        <v>147964.09821428574</v>
      </c>
      <c r="G41" s="24">
        <f>+'Raw Data'!F12*'Core Cost Parameters'!$B$15*(1+'Core Cost Parameters'!$B$4)*(1-'Core Cost Parameters'!$C$3)</f>
        <v>409328.43750000006</v>
      </c>
      <c r="H41" s="24">
        <f>+G41+F41</f>
        <v>557292.5357142858</v>
      </c>
      <c r="I41" s="24">
        <f t="shared" si="2"/>
        <v>5375049.482142857</v>
      </c>
      <c r="J41" s="24">
        <f t="shared" si="2"/>
        <v>10201058.383928575</v>
      </c>
      <c r="K41" s="24">
        <f>+J41+I41</f>
        <v>15576107.866071433</v>
      </c>
      <c r="L41" s="8"/>
      <c r="M41" s="7"/>
    </row>
    <row r="42" spans="1:13" ht="12.75">
      <c r="A42" s="6"/>
      <c r="B42" s="25" t="s">
        <v>44</v>
      </c>
      <c r="C42" s="26">
        <f aca="true" t="shared" si="3" ref="C42:K42">SUM(C38:C41)</f>
        <v>35842754.94642858</v>
      </c>
      <c r="D42" s="26">
        <f t="shared" si="3"/>
        <v>73269321.3214286</v>
      </c>
      <c r="E42" s="26">
        <f t="shared" si="3"/>
        <v>109112076.26785716</v>
      </c>
      <c r="F42" s="26">
        <f t="shared" si="3"/>
        <v>1700453.2500000002</v>
      </c>
      <c r="G42" s="26">
        <f t="shared" si="3"/>
        <v>3593711.0892857146</v>
      </c>
      <c r="H42" s="26">
        <f t="shared" si="3"/>
        <v>5294164.339285715</v>
      </c>
      <c r="I42" s="26">
        <f t="shared" si="3"/>
        <v>37543208.196428575</v>
      </c>
      <c r="J42" s="26">
        <f t="shared" si="3"/>
        <v>76863032.4107143</v>
      </c>
      <c r="K42" s="26">
        <f t="shared" si="3"/>
        <v>114406240.60714287</v>
      </c>
      <c r="L42" s="8"/>
      <c r="M42" s="7"/>
    </row>
    <row r="43" spans="1:13" ht="12.75">
      <c r="A43" s="6"/>
      <c r="B43" s="33" t="s">
        <v>33</v>
      </c>
      <c r="C43" s="69"/>
      <c r="D43" s="69"/>
      <c r="E43" s="69"/>
      <c r="F43" s="69"/>
      <c r="G43" s="69"/>
      <c r="H43" s="69"/>
      <c r="I43" s="69"/>
      <c r="J43" s="69"/>
      <c r="K43" s="69"/>
      <c r="L43" s="8"/>
      <c r="M43" s="7"/>
    </row>
    <row r="44" spans="1:13" ht="12.75">
      <c r="A44" s="6"/>
      <c r="B44" s="17"/>
      <c r="C44" s="18"/>
      <c r="D44" s="12"/>
      <c r="E44" s="12"/>
      <c r="F44" s="12"/>
      <c r="G44" s="12"/>
      <c r="H44" s="12"/>
      <c r="I44" s="7"/>
      <c r="J44" s="7"/>
      <c r="K44" s="7"/>
      <c r="L44" s="8"/>
      <c r="M44" s="7"/>
    </row>
    <row r="45" spans="1:13" ht="12.75">
      <c r="A45" s="6"/>
      <c r="B45" s="7"/>
      <c r="C45" s="7"/>
      <c r="D45" s="89" t="s">
        <v>39</v>
      </c>
      <c r="E45" s="91" t="s">
        <v>40</v>
      </c>
      <c r="F45" s="92"/>
      <c r="G45" s="93"/>
      <c r="H45" s="19"/>
      <c r="I45" s="7"/>
      <c r="J45" s="7"/>
      <c r="K45" s="7"/>
      <c r="L45" s="8"/>
      <c r="M45" s="7"/>
    </row>
    <row r="46" spans="1:13" ht="12.75">
      <c r="A46" s="6"/>
      <c r="B46" s="7"/>
      <c r="C46" s="7"/>
      <c r="D46" s="90"/>
      <c r="E46" s="27" t="s">
        <v>31</v>
      </c>
      <c r="F46" s="27" t="s">
        <v>38</v>
      </c>
      <c r="G46" s="27" t="s">
        <v>6</v>
      </c>
      <c r="H46" s="19"/>
      <c r="I46" s="7"/>
      <c r="J46" s="7"/>
      <c r="K46" s="7"/>
      <c r="L46" s="8"/>
      <c r="M46" s="7"/>
    </row>
    <row r="47" spans="1:13" ht="12.75">
      <c r="A47" s="6"/>
      <c r="B47" s="7"/>
      <c r="C47" s="7"/>
      <c r="D47" s="9" t="s">
        <v>10</v>
      </c>
      <c r="E47" s="10">
        <f>+'Raw Data'!C28*'Core Cost Parameters'!$B$15</f>
        <v>8220261.297665339</v>
      </c>
      <c r="F47" s="10">
        <f>+'Raw Data'!D28*'Core Cost Parameters'!$B$15</f>
        <v>13644295.067851735</v>
      </c>
      <c r="G47" s="10">
        <f>+F47+E47</f>
        <v>21864556.365517072</v>
      </c>
      <c r="H47" s="19"/>
      <c r="I47" s="7"/>
      <c r="J47" s="7"/>
      <c r="K47" s="7"/>
      <c r="L47" s="8"/>
      <c r="M47" s="7"/>
    </row>
    <row r="48" spans="1:13" ht="12.75">
      <c r="A48" s="6"/>
      <c r="B48" s="7"/>
      <c r="C48" s="7"/>
      <c r="D48" s="28" t="s">
        <v>41</v>
      </c>
      <c r="E48" s="10">
        <f>+'Raw Data'!C29*'Core Cost Parameters'!$B$15</f>
        <v>9325070.298813999</v>
      </c>
      <c r="F48" s="10">
        <f>+'Raw Data'!D29*'Core Cost Parameters'!$B$15</f>
        <v>18960310.10987175</v>
      </c>
      <c r="G48" s="10">
        <f>+F48+E48</f>
        <v>28285380.408685748</v>
      </c>
      <c r="H48" s="19"/>
      <c r="I48" s="7"/>
      <c r="J48" s="7"/>
      <c r="K48" s="7"/>
      <c r="L48" s="8"/>
      <c r="M48" s="7"/>
    </row>
    <row r="49" spans="1:13" ht="12.75">
      <c r="A49" s="6"/>
      <c r="B49" s="7"/>
      <c r="C49" s="7"/>
      <c r="D49" s="28" t="s">
        <v>42</v>
      </c>
      <c r="E49" s="10">
        <f>+'Raw Data'!C30*'Core Cost Parameters'!$B$15</f>
        <v>6860312.738533325</v>
      </c>
      <c r="F49" s="10">
        <f>+'Raw Data'!D30*'Core Cost Parameters'!$B$15</f>
        <v>17737416.248829454</v>
      </c>
      <c r="G49" s="10">
        <f>+F49+E49</f>
        <v>24597728.98736278</v>
      </c>
      <c r="H49" s="19"/>
      <c r="I49" s="7"/>
      <c r="J49" s="7"/>
      <c r="K49" s="7"/>
      <c r="L49" s="8"/>
      <c r="M49" s="7"/>
    </row>
    <row r="50" spans="1:13" ht="12.75">
      <c r="A50" s="6"/>
      <c r="B50" s="7"/>
      <c r="C50" s="7"/>
      <c r="D50" s="9" t="s">
        <v>43</v>
      </c>
      <c r="E50" s="10">
        <f>+'Raw Data'!C31*'Core Cost Parameters'!$B$15</f>
        <v>9777828.879273055</v>
      </c>
      <c r="F50" s="10">
        <f>+'Raw Data'!D31*'Core Cost Parameters'!$B$15</f>
        <v>19612353.573447067</v>
      </c>
      <c r="G50" s="10">
        <f>+F50+E50</f>
        <v>29390182.45272012</v>
      </c>
      <c r="H50" s="19"/>
      <c r="I50" s="7"/>
      <c r="J50" s="7"/>
      <c r="K50" s="7"/>
      <c r="L50" s="8"/>
      <c r="M50" s="7"/>
    </row>
    <row r="51" spans="1:13" ht="12.75">
      <c r="A51" s="6"/>
      <c r="B51" s="7"/>
      <c r="C51" s="7"/>
      <c r="D51" s="31" t="s">
        <v>44</v>
      </c>
      <c r="E51" s="32">
        <f>SUM(E47:E50)</f>
        <v>34183473.21428572</v>
      </c>
      <c r="F51" s="32">
        <f>SUM(F47:F50)</f>
        <v>69954375</v>
      </c>
      <c r="G51" s="32">
        <f>+F51+E51</f>
        <v>104137848.21428572</v>
      </c>
      <c r="H51" s="19"/>
      <c r="I51" s="7"/>
      <c r="J51" s="7"/>
      <c r="K51" s="7"/>
      <c r="L51" s="8"/>
      <c r="M51" s="7"/>
    </row>
    <row r="52" spans="1:13" ht="12.75">
      <c r="A52" s="6"/>
      <c r="B52" s="7"/>
      <c r="C52" s="7"/>
      <c r="D52" s="33" t="s">
        <v>33</v>
      </c>
      <c r="E52" s="18"/>
      <c r="F52" s="18"/>
      <c r="G52" s="18"/>
      <c r="H52" s="19"/>
      <c r="I52" s="7"/>
      <c r="J52" s="7"/>
      <c r="K52" s="7"/>
      <c r="L52" s="8"/>
      <c r="M52" s="7"/>
    </row>
    <row r="53" spans="1:13" ht="12.75">
      <c r="A53" s="6"/>
      <c r="B53" s="7"/>
      <c r="C53" s="7"/>
      <c r="D53" s="33" t="s">
        <v>34</v>
      </c>
      <c r="E53" s="19"/>
      <c r="F53" s="19"/>
      <c r="G53" s="19"/>
      <c r="H53" s="19"/>
      <c r="I53" s="7"/>
      <c r="J53" s="7"/>
      <c r="K53" s="7"/>
      <c r="L53" s="8"/>
      <c r="M53" s="7"/>
    </row>
    <row r="54" spans="1:13" ht="13.5" thickBot="1">
      <c r="A54" s="13"/>
      <c r="B54" s="20"/>
      <c r="C54" s="20"/>
      <c r="D54" s="45" t="s">
        <v>68</v>
      </c>
      <c r="E54" s="20"/>
      <c r="F54" s="20"/>
      <c r="G54" s="20"/>
      <c r="H54" s="20"/>
      <c r="I54" s="14"/>
      <c r="J54" s="14"/>
      <c r="K54" s="14"/>
      <c r="L54" s="15"/>
      <c r="M54" s="7"/>
    </row>
    <row r="55" spans="1:13" ht="13.5" thickBot="1">
      <c r="A55" s="7"/>
      <c r="B55" s="7"/>
      <c r="C55" s="7"/>
      <c r="D55" s="7"/>
      <c r="E55" s="7"/>
      <c r="F55" s="7"/>
      <c r="G55" s="7"/>
      <c r="H55" s="7"/>
      <c r="I55" s="7"/>
      <c r="J55" s="7"/>
      <c r="K55" s="7"/>
      <c r="L55" s="7"/>
      <c r="M55" s="7"/>
    </row>
    <row r="56" spans="1:13" ht="18">
      <c r="A56" s="2"/>
      <c r="B56" s="3"/>
      <c r="C56" s="3"/>
      <c r="D56" s="4"/>
      <c r="E56" s="4" t="s">
        <v>46</v>
      </c>
      <c r="F56" s="3"/>
      <c r="G56" s="3"/>
      <c r="H56" s="3"/>
      <c r="I56" s="3"/>
      <c r="J56" s="3"/>
      <c r="K56" s="16" t="s">
        <v>1</v>
      </c>
      <c r="L56" s="5"/>
      <c r="M56" s="7"/>
    </row>
    <row r="57" spans="1:13" ht="18">
      <c r="A57" s="6"/>
      <c r="B57" s="7"/>
      <c r="C57" s="7"/>
      <c r="D57" s="29"/>
      <c r="E57" s="7"/>
      <c r="F57" s="7"/>
      <c r="G57" s="7"/>
      <c r="H57" s="7"/>
      <c r="I57" s="7"/>
      <c r="J57" s="7"/>
      <c r="K57" s="30"/>
      <c r="L57" s="8"/>
      <c r="M57" s="7"/>
    </row>
    <row r="58" spans="1:13" ht="12.75">
      <c r="A58" s="6"/>
      <c r="B58" s="94" t="s">
        <v>36</v>
      </c>
      <c r="C58" s="97" t="s">
        <v>29</v>
      </c>
      <c r="D58" s="97"/>
      <c r="E58" s="97"/>
      <c r="F58" s="97"/>
      <c r="G58" s="97"/>
      <c r="H58" s="97"/>
      <c r="I58" s="97"/>
      <c r="J58" s="97"/>
      <c r="K58" s="97"/>
      <c r="L58" s="8"/>
      <c r="M58" s="7"/>
    </row>
    <row r="59" spans="1:13" ht="12.75">
      <c r="A59" s="6"/>
      <c r="B59" s="95"/>
      <c r="C59" s="98" t="s">
        <v>7</v>
      </c>
      <c r="D59" s="98"/>
      <c r="E59" s="98"/>
      <c r="F59" s="98" t="s">
        <v>30</v>
      </c>
      <c r="G59" s="98"/>
      <c r="H59" s="98"/>
      <c r="I59" s="99" t="s">
        <v>48</v>
      </c>
      <c r="J59" s="100"/>
      <c r="K59" s="101"/>
      <c r="L59" s="8"/>
      <c r="M59" s="7"/>
    </row>
    <row r="60" spans="1:13" ht="12.75">
      <c r="A60" s="6"/>
      <c r="B60" s="96"/>
      <c r="C60" s="21" t="s">
        <v>31</v>
      </c>
      <c r="D60" s="21" t="s">
        <v>38</v>
      </c>
      <c r="E60" s="21" t="s">
        <v>6</v>
      </c>
      <c r="F60" s="21" t="s">
        <v>31</v>
      </c>
      <c r="G60" s="21" t="s">
        <v>38</v>
      </c>
      <c r="H60" s="21" t="s">
        <v>6</v>
      </c>
      <c r="I60" s="21" t="s">
        <v>31</v>
      </c>
      <c r="J60" s="21" t="s">
        <v>38</v>
      </c>
      <c r="K60" s="21" t="s">
        <v>6</v>
      </c>
      <c r="L60" s="8"/>
      <c r="M60" s="7"/>
    </row>
    <row r="61" spans="1:13" ht="12.75">
      <c r="A61" s="6"/>
      <c r="B61" s="23" t="s">
        <v>25</v>
      </c>
      <c r="C61" s="24">
        <f>+'Raw Data'!B9*'Core Cost Parameters'!$B$17*(1+'Core Cost Parameters'!$B$3)</f>
        <v>5452854.196428573</v>
      </c>
      <c r="D61" s="24">
        <f>+'Raw Data'!C9*'Core Cost Parameters'!$B$17*(1+'Core Cost Parameters'!$B$3)</f>
        <v>10225515.53571429</v>
      </c>
      <c r="E61" s="24">
        <f>+D61+C61</f>
        <v>15678369.732142862</v>
      </c>
      <c r="F61" s="24">
        <f>+'Raw Data'!E9*'Core Cost Parameters'!$B$17*(1-'Core Cost Parameters'!$C$3)</f>
        <v>320645.0892857143</v>
      </c>
      <c r="G61" s="24">
        <f>+'Raw Data'!F9*'Core Cost Parameters'!$B$17*(1-'Core Cost Parameters'!$C$3)</f>
        <v>601734.3750000001</v>
      </c>
      <c r="H61" s="24">
        <f>+G61+F61</f>
        <v>922379.4642857144</v>
      </c>
      <c r="I61" s="24">
        <f aca="true" t="shared" si="4" ref="I61:J64">+C61+F61</f>
        <v>5773499.285714287</v>
      </c>
      <c r="J61" s="24">
        <f t="shared" si="4"/>
        <v>10827249.91071429</v>
      </c>
      <c r="K61" s="24">
        <f>+J61+I61</f>
        <v>16600749.196428576</v>
      </c>
      <c r="L61" s="8"/>
      <c r="M61" s="7"/>
    </row>
    <row r="62" spans="1:13" ht="12.75">
      <c r="A62" s="6"/>
      <c r="B62" s="23" t="s">
        <v>26</v>
      </c>
      <c r="C62" s="24">
        <f>+'Raw Data'!B10*'Core Cost Parameters'!$B$17*(1+'Core Cost Parameters'!$B$3)</f>
        <v>3823221.875000001</v>
      </c>
      <c r="D62" s="24">
        <f>+'Raw Data'!C10*'Core Cost Parameters'!$B$17*(1+'Core Cost Parameters'!$B$3)</f>
        <v>8100388.214285716</v>
      </c>
      <c r="E62" s="24">
        <f>+D62+C62</f>
        <v>11923610.089285716</v>
      </c>
      <c r="F62" s="24">
        <f>+'Raw Data'!E10*'Core Cost Parameters'!$B$17*(1-'Core Cost Parameters'!$C$3)</f>
        <v>177722.6785714286</v>
      </c>
      <c r="G62" s="24">
        <f>+'Raw Data'!F10*'Core Cost Parameters'!$B$17*(1-'Core Cost Parameters'!$C$3)</f>
        <v>371064.37500000006</v>
      </c>
      <c r="H62" s="24">
        <f>+G62+F62</f>
        <v>548787.0535714286</v>
      </c>
      <c r="I62" s="24">
        <f t="shared" si="4"/>
        <v>4000944.5535714296</v>
      </c>
      <c r="J62" s="24">
        <f t="shared" si="4"/>
        <v>8471452.589285716</v>
      </c>
      <c r="K62" s="24">
        <f>+J62+I62</f>
        <v>12472397.142857146</v>
      </c>
      <c r="L62" s="8"/>
      <c r="M62" s="7"/>
    </row>
    <row r="63" spans="1:13" ht="12.75">
      <c r="A63" s="6"/>
      <c r="B63" s="23" t="s">
        <v>27</v>
      </c>
      <c r="C63" s="24">
        <f>+'Raw Data'!B11*'Core Cost Parameters'!$B$17*(1+'Core Cost Parameters'!$B$3)*(1+'Core Cost Parameters'!$B$4)</f>
        <v>1949669.434821429</v>
      </c>
      <c r="D63" s="24">
        <f>+'Raw Data'!C11*'Core Cost Parameters'!$B$17*(1+'Core Cost Parameters'!$B$3)*(1+'Core Cost Parameters'!$B$4)</f>
        <v>4949213.087500002</v>
      </c>
      <c r="E63" s="24">
        <f>+D63+C63</f>
        <v>6898882.522321431</v>
      </c>
      <c r="F63" s="24">
        <f>+'Raw Data'!E11*'Core Cost Parameters'!$B$17*(1+'Core Cost Parameters'!$B$4)*(1-'Core Cost Parameters'!$C$3)</f>
        <v>70878.25446428572</v>
      </c>
      <c r="G63" s="24">
        <f>+'Raw Data'!F11*'Core Cost Parameters'!$B$17*(1+'Core Cost Parameters'!$B$4)*(1-'Core Cost Parameters'!$C$3)</f>
        <v>194808.22232142862</v>
      </c>
      <c r="H63" s="24">
        <f>+G63+F63</f>
        <v>265686.47678571433</v>
      </c>
      <c r="I63" s="24">
        <f t="shared" si="4"/>
        <v>2020547.6892857146</v>
      </c>
      <c r="J63" s="24">
        <f t="shared" si="4"/>
        <v>5144021.309821431</v>
      </c>
      <c r="K63" s="24">
        <f>+J63+I63</f>
        <v>7164568.999107145</v>
      </c>
      <c r="L63" s="8"/>
      <c r="M63" s="7"/>
    </row>
    <row r="64" spans="1:13" ht="12.75">
      <c r="A64" s="6"/>
      <c r="B64" s="23" t="s">
        <v>28</v>
      </c>
      <c r="C64" s="24">
        <f>+'Raw Data'!B12*'Core Cost Parameters'!$B$17*(1+'Core Cost Parameters'!$B$3)*(1+'Core Cost Parameters'!$B$4)</f>
        <v>1916597.9741071435</v>
      </c>
      <c r="D64" s="24">
        <f>+'Raw Data'!C12*'Core Cost Parameters'!$B$17*(1+'Core Cost Parameters'!$B$3)*(1+'Core Cost Parameters'!$B$4)</f>
        <v>3590300.9803571436</v>
      </c>
      <c r="E64" s="24">
        <f>+D64+C64</f>
        <v>5506898.954464287</v>
      </c>
      <c r="F64" s="24">
        <f>+'Raw Data'!E12*'Core Cost Parameters'!$B$17*(1+'Core Cost Parameters'!$B$4)*(1-'Core Cost Parameters'!$C$3)</f>
        <v>54253.50267857144</v>
      </c>
      <c r="G64" s="24">
        <f>+'Raw Data'!F12*'Core Cost Parameters'!$B$17*(1+'Core Cost Parameters'!$B$4)*(1-'Core Cost Parameters'!$C$3)</f>
        <v>150087.09375000003</v>
      </c>
      <c r="H64" s="24">
        <f>+G64+F64</f>
        <v>204340.59642857147</v>
      </c>
      <c r="I64" s="24">
        <f t="shared" si="4"/>
        <v>1970851.476785715</v>
      </c>
      <c r="J64" s="24">
        <f t="shared" si="4"/>
        <v>3740388.0741071436</v>
      </c>
      <c r="K64" s="24">
        <f>+J64+I64</f>
        <v>5711239.550892859</v>
      </c>
      <c r="L64" s="8"/>
      <c r="M64" s="7"/>
    </row>
    <row r="65" spans="1:13" ht="12.75">
      <c r="A65" s="6"/>
      <c r="B65" s="25" t="s">
        <v>44</v>
      </c>
      <c r="C65" s="26">
        <f aca="true" t="shared" si="5" ref="C65:K65">SUM(C61:C64)</f>
        <v>13142343.480357148</v>
      </c>
      <c r="D65" s="26">
        <f t="shared" si="5"/>
        <v>26865417.817857154</v>
      </c>
      <c r="E65" s="26">
        <f t="shared" si="5"/>
        <v>40007761.298214294</v>
      </c>
      <c r="F65" s="26">
        <f t="shared" si="5"/>
        <v>623499.5250000001</v>
      </c>
      <c r="G65" s="26">
        <f t="shared" si="5"/>
        <v>1317694.0660714288</v>
      </c>
      <c r="H65" s="26">
        <f t="shared" si="5"/>
        <v>1941193.591071429</v>
      </c>
      <c r="I65" s="26">
        <f t="shared" si="5"/>
        <v>13765843.005357146</v>
      </c>
      <c r="J65" s="26">
        <f t="shared" si="5"/>
        <v>28183111.883928582</v>
      </c>
      <c r="K65" s="26">
        <f t="shared" si="5"/>
        <v>41948954.88928573</v>
      </c>
      <c r="L65" s="8"/>
      <c r="M65" s="7"/>
    </row>
    <row r="66" spans="1:13" ht="12.75">
      <c r="A66" s="6"/>
      <c r="B66" s="33" t="s">
        <v>33</v>
      </c>
      <c r="C66" s="69"/>
      <c r="D66" s="69"/>
      <c r="E66" s="69"/>
      <c r="F66" s="69"/>
      <c r="G66" s="69"/>
      <c r="H66" s="69"/>
      <c r="I66" s="69"/>
      <c r="J66" s="69"/>
      <c r="K66" s="69"/>
      <c r="L66" s="8"/>
      <c r="M66" s="7"/>
    </row>
    <row r="67" spans="1:13" ht="12.75">
      <c r="A67" s="6"/>
      <c r="B67" s="17"/>
      <c r="C67" s="18"/>
      <c r="D67" s="12"/>
      <c r="E67" s="12"/>
      <c r="F67" s="12"/>
      <c r="G67" s="12"/>
      <c r="H67" s="12"/>
      <c r="I67" s="7"/>
      <c r="J67" s="7"/>
      <c r="K67" s="7"/>
      <c r="L67" s="8"/>
      <c r="M67" s="7"/>
    </row>
    <row r="68" spans="1:13" ht="12.75">
      <c r="A68" s="6"/>
      <c r="B68" s="7"/>
      <c r="C68" s="7"/>
      <c r="D68" s="89" t="s">
        <v>39</v>
      </c>
      <c r="E68" s="91" t="s">
        <v>40</v>
      </c>
      <c r="F68" s="92"/>
      <c r="G68" s="93"/>
      <c r="H68" s="19"/>
      <c r="I68" s="7"/>
      <c r="J68" s="7"/>
      <c r="K68" s="7"/>
      <c r="L68" s="8"/>
      <c r="M68" s="7"/>
    </row>
    <row r="69" spans="1:13" ht="12.75">
      <c r="A69" s="6"/>
      <c r="B69" s="7"/>
      <c r="C69" s="7"/>
      <c r="D69" s="90"/>
      <c r="E69" s="27" t="s">
        <v>31</v>
      </c>
      <c r="F69" s="27" t="s">
        <v>38</v>
      </c>
      <c r="G69" s="27" t="s">
        <v>6</v>
      </c>
      <c r="H69" s="19"/>
      <c r="I69" s="7"/>
      <c r="J69" s="7"/>
      <c r="K69" s="7"/>
      <c r="L69" s="8"/>
      <c r="M69" s="7"/>
    </row>
    <row r="70" spans="1:13" ht="12.75">
      <c r="A70" s="6"/>
      <c r="B70" s="7"/>
      <c r="C70" s="7"/>
      <c r="D70" s="9" t="s">
        <v>10</v>
      </c>
      <c r="E70" s="10">
        <f>+'Raw Data'!C28*'Core Cost Parameters'!$B$17</f>
        <v>3014095.8091439577</v>
      </c>
      <c r="F70" s="10">
        <f>+'Raw Data'!D28*'Core Cost Parameters'!$B$17</f>
        <v>5002908.191545636</v>
      </c>
      <c r="G70" s="10">
        <f>+F70+E70</f>
        <v>8017004.000689594</v>
      </c>
      <c r="H70" s="19"/>
      <c r="I70" s="7"/>
      <c r="J70" s="7"/>
      <c r="K70" s="7"/>
      <c r="L70" s="8"/>
      <c r="M70" s="7"/>
    </row>
    <row r="71" spans="1:13" ht="12.75">
      <c r="A71" s="6"/>
      <c r="B71" s="7"/>
      <c r="C71" s="7"/>
      <c r="D71" s="28" t="s">
        <v>41</v>
      </c>
      <c r="E71" s="10">
        <f>+'Raw Data'!C29*'Core Cost Parameters'!$B$17</f>
        <v>3419192.4428984663</v>
      </c>
      <c r="F71" s="10">
        <f>+'Raw Data'!D29*'Core Cost Parameters'!$B$17</f>
        <v>6952113.706952975</v>
      </c>
      <c r="G71" s="10">
        <f>+F71+E71</f>
        <v>10371306.149851441</v>
      </c>
      <c r="H71" s="19"/>
      <c r="I71" s="7"/>
      <c r="J71" s="7"/>
      <c r="K71" s="7"/>
      <c r="L71" s="8"/>
      <c r="M71" s="7"/>
    </row>
    <row r="72" spans="1:13" ht="12.75">
      <c r="A72" s="6"/>
      <c r="B72" s="7"/>
      <c r="C72" s="7"/>
      <c r="D72" s="28" t="s">
        <v>42</v>
      </c>
      <c r="E72" s="10">
        <f>+'Raw Data'!C30*'Core Cost Parameters'!$B$17</f>
        <v>2515448.004128886</v>
      </c>
      <c r="F72" s="10">
        <f>+'Raw Data'!D30*'Core Cost Parameters'!$B$17</f>
        <v>6503719.291237468</v>
      </c>
      <c r="G72" s="10">
        <f>+F72+E72</f>
        <v>9019167.295366354</v>
      </c>
      <c r="H72" s="19"/>
      <c r="I72" s="7"/>
      <c r="J72" s="7"/>
      <c r="K72" s="7"/>
      <c r="L72" s="8"/>
      <c r="M72" s="7"/>
    </row>
    <row r="73" spans="1:13" ht="12.75">
      <c r="A73" s="6"/>
      <c r="B73" s="7"/>
      <c r="C73" s="7"/>
      <c r="D73" s="9" t="s">
        <v>43</v>
      </c>
      <c r="E73" s="10">
        <f>+'Raw Data'!C31*'Core Cost Parameters'!$B$17</f>
        <v>3585203.9224001206</v>
      </c>
      <c r="F73" s="10">
        <f>+'Raw Data'!D31*'Core Cost Parameters'!$B$17</f>
        <v>7191196.310263925</v>
      </c>
      <c r="G73" s="10">
        <f>+F73+E73</f>
        <v>10776400.232664045</v>
      </c>
      <c r="H73" s="19"/>
      <c r="I73" s="7"/>
      <c r="J73" s="7"/>
      <c r="K73" s="7"/>
      <c r="L73" s="8"/>
      <c r="M73" s="7"/>
    </row>
    <row r="74" spans="1:13" ht="12.75">
      <c r="A74" s="6"/>
      <c r="B74" s="7"/>
      <c r="C74" s="7"/>
      <c r="D74" s="31" t="s">
        <v>44</v>
      </c>
      <c r="E74" s="32">
        <f>SUM(E70:E73)</f>
        <v>12533940.178571431</v>
      </c>
      <c r="F74" s="32">
        <f>SUM(F70:F73)</f>
        <v>25649937.500000004</v>
      </c>
      <c r="G74" s="32">
        <f>+F74+E74</f>
        <v>38183877.67857143</v>
      </c>
      <c r="H74" s="19"/>
      <c r="I74" s="7"/>
      <c r="J74" s="7"/>
      <c r="K74" s="7"/>
      <c r="L74" s="8"/>
      <c r="M74" s="7"/>
    </row>
    <row r="75" spans="1:13" ht="12.75">
      <c r="A75" s="6"/>
      <c r="B75" s="7"/>
      <c r="C75" s="7"/>
      <c r="D75" s="33" t="s">
        <v>37</v>
      </c>
      <c r="E75" s="18"/>
      <c r="F75" s="18"/>
      <c r="G75" s="18"/>
      <c r="H75" s="19"/>
      <c r="I75" s="7"/>
      <c r="J75" s="7"/>
      <c r="K75" s="7"/>
      <c r="L75" s="8"/>
      <c r="M75" s="7"/>
    </row>
    <row r="76" spans="1:13" ht="12.75">
      <c r="A76" s="6"/>
      <c r="B76" s="7"/>
      <c r="C76" s="7"/>
      <c r="D76" s="33" t="s">
        <v>34</v>
      </c>
      <c r="E76" s="19"/>
      <c r="F76" s="19"/>
      <c r="G76" s="19"/>
      <c r="H76" s="19"/>
      <c r="I76" s="7"/>
      <c r="J76" s="7"/>
      <c r="K76" s="7"/>
      <c r="L76" s="8"/>
      <c r="M76" s="7"/>
    </row>
    <row r="77" spans="1:13" ht="13.5" thickBot="1">
      <c r="A77" s="13"/>
      <c r="B77" s="20"/>
      <c r="C77" s="20"/>
      <c r="D77" s="45" t="s">
        <v>68</v>
      </c>
      <c r="E77" s="20"/>
      <c r="F77" s="20"/>
      <c r="G77" s="20"/>
      <c r="H77" s="20"/>
      <c r="I77" s="14"/>
      <c r="J77" s="14"/>
      <c r="K77" s="14"/>
      <c r="L77" s="15"/>
      <c r="M77" s="7"/>
    </row>
    <row r="78" spans="1:13" ht="12.75">
      <c r="A78" s="7"/>
      <c r="B78" s="7"/>
      <c r="C78" s="7"/>
      <c r="D78" s="7"/>
      <c r="E78" s="7"/>
      <c r="F78" s="7"/>
      <c r="G78" s="7"/>
      <c r="H78" s="7"/>
      <c r="I78" s="7"/>
      <c r="J78" s="7"/>
      <c r="K78" s="7"/>
      <c r="L78" s="7"/>
      <c r="M78" s="7"/>
    </row>
    <row r="79" spans="1:13" ht="12.75">
      <c r="A79" s="7"/>
      <c r="B79" s="7"/>
      <c r="C79" s="7"/>
      <c r="D79" s="7"/>
      <c r="E79" s="7"/>
      <c r="F79" s="7"/>
      <c r="G79" s="7"/>
      <c r="H79" s="7"/>
      <c r="I79" s="7"/>
      <c r="J79" s="7"/>
      <c r="K79" s="7"/>
      <c r="L79" s="7"/>
      <c r="M79" s="7"/>
    </row>
    <row r="80" spans="1:13" ht="12.75">
      <c r="A80" s="7"/>
      <c r="B80" s="7"/>
      <c r="C80" s="7"/>
      <c r="D80" s="7"/>
      <c r="E80" s="7"/>
      <c r="F80" s="7"/>
      <c r="G80" s="7"/>
      <c r="H80" s="7"/>
      <c r="I80" s="7"/>
      <c r="J80" s="7"/>
      <c r="K80" s="7"/>
      <c r="L80" s="7"/>
      <c r="M80" s="7"/>
    </row>
    <row r="81" spans="1:13" ht="12.75">
      <c r="A81" s="7"/>
      <c r="B81" s="7"/>
      <c r="C81" s="7"/>
      <c r="D81" s="7"/>
      <c r="E81" s="7"/>
      <c r="F81" s="7"/>
      <c r="G81" s="7"/>
      <c r="H81" s="7"/>
      <c r="I81" s="7"/>
      <c r="J81" s="7"/>
      <c r="K81" s="7"/>
      <c r="L81" s="7"/>
      <c r="M81" s="7"/>
    </row>
    <row r="82" spans="1:13" ht="12.75">
      <c r="A82" s="7"/>
      <c r="B82" s="7"/>
      <c r="C82" s="7"/>
      <c r="D82" s="7"/>
      <c r="E82" s="7"/>
      <c r="F82" s="7"/>
      <c r="G82" s="7"/>
      <c r="H82" s="7"/>
      <c r="I82" s="7"/>
      <c r="J82" s="7"/>
      <c r="K82" s="7"/>
      <c r="L82" s="7"/>
      <c r="M82" s="7"/>
    </row>
    <row r="83" spans="1:13" ht="12.75">
      <c r="A83" s="7"/>
      <c r="B83" s="7"/>
      <c r="C83" s="7"/>
      <c r="D83" s="7"/>
      <c r="E83" s="7"/>
      <c r="F83" s="7"/>
      <c r="G83" s="7"/>
      <c r="H83" s="7"/>
      <c r="I83" s="7"/>
      <c r="J83" s="7"/>
      <c r="K83" s="7"/>
      <c r="L83" s="7"/>
      <c r="M83" s="7"/>
    </row>
    <row r="84" spans="1:13" ht="12.75">
      <c r="A84" s="7"/>
      <c r="B84" s="7"/>
      <c r="C84" s="7"/>
      <c r="D84" s="7"/>
      <c r="E84" s="7"/>
      <c r="F84" s="7"/>
      <c r="G84" s="7"/>
      <c r="H84" s="7"/>
      <c r="I84" s="7"/>
      <c r="J84" s="7"/>
      <c r="K84" s="7"/>
      <c r="L84" s="7"/>
      <c r="M84" s="7"/>
    </row>
    <row r="85" spans="1:13" ht="12.75">
      <c r="A85" s="7"/>
      <c r="B85" s="7"/>
      <c r="C85" s="7"/>
      <c r="D85" s="7"/>
      <c r="E85" s="7"/>
      <c r="F85" s="7"/>
      <c r="G85" s="7"/>
      <c r="H85" s="7"/>
      <c r="I85" s="7"/>
      <c r="J85" s="7"/>
      <c r="K85" s="7"/>
      <c r="L85" s="7"/>
      <c r="M85" s="7"/>
    </row>
    <row r="86" spans="1:13" ht="12.75">
      <c r="A86" s="7"/>
      <c r="B86" s="7"/>
      <c r="C86" s="7"/>
      <c r="D86" s="7"/>
      <c r="E86" s="7"/>
      <c r="F86" s="7"/>
      <c r="G86" s="7"/>
      <c r="H86" s="7"/>
      <c r="I86" s="7"/>
      <c r="J86" s="7"/>
      <c r="K86" s="7"/>
      <c r="L86" s="7"/>
      <c r="M86" s="7"/>
    </row>
  </sheetData>
  <mergeCells count="26">
    <mergeCell ref="B35:B37"/>
    <mergeCell ref="C35:K35"/>
    <mergeCell ref="C36:E36"/>
    <mergeCell ref="F36:H36"/>
    <mergeCell ref="I36:K36"/>
    <mergeCell ref="C12:K12"/>
    <mergeCell ref="B12:B14"/>
    <mergeCell ref="D22:D23"/>
    <mergeCell ref="C13:E13"/>
    <mergeCell ref="F13:H13"/>
    <mergeCell ref="I13:K13"/>
    <mergeCell ref="E22:G22"/>
    <mergeCell ref="B58:B60"/>
    <mergeCell ref="C58:K58"/>
    <mergeCell ref="C59:E59"/>
    <mergeCell ref="F59:H59"/>
    <mergeCell ref="I59:K59"/>
    <mergeCell ref="D45:D46"/>
    <mergeCell ref="E45:G45"/>
    <mergeCell ref="D68:D69"/>
    <mergeCell ref="E68:G68"/>
    <mergeCell ref="B8:E8"/>
    <mergeCell ref="B3:E3"/>
    <mergeCell ref="B4:E4"/>
    <mergeCell ref="B5:E5"/>
    <mergeCell ref="B7:E7"/>
  </mergeCells>
  <hyperlinks>
    <hyperlink ref="B3" r:id="rId1" display="Go to Cost Estimates (Standard Variant)"/>
    <hyperlink ref="B4" r:id="rId2" display="Go to Cost Estimates (Cross-Sectoral Variant)"/>
    <hyperlink ref="B5" r:id="rId3" display="Go to Cost Estimates (Volunteering Variant)"/>
    <hyperlink ref="K10" location="'Costs Estimates'!B1" display="Go back"/>
    <hyperlink ref="B7" r:id="rId4" display="Go to Core Cost Parameters"/>
    <hyperlink ref="B8" r:id="rId5" display="Back to Presentation"/>
    <hyperlink ref="K33" location="'Costs Estimates'!B1" display="Go back"/>
    <hyperlink ref="K56" location="'Costs Estimates'!B1" display="Go back"/>
    <hyperlink ref="B3:E3" location="'Costs Estimates'!D23" display="Go to Cost Estimates (Standard Variant)"/>
    <hyperlink ref="B4:E4" location="'Costs Estimates'!D54" display="Go to Cost Estimates (Cross-Sectoral Variant)"/>
    <hyperlink ref="B5:E5" location="'Costs Estimates'!D77" display="Go to Cost Estimates (Volunteering Variant)"/>
    <hyperlink ref="B7:E7" location="'Core Cost Parameters'!A1" display="Go to Core Cost Parameters"/>
    <hyperlink ref="B8:E8" location="Presentation!A19" display="Back to Presentation"/>
  </hyperlinks>
  <printOptions/>
  <pageMargins left="0.75" right="0.75" top="1" bottom="1" header="0" footer="0"/>
  <pageSetup horizontalDpi="300" verticalDpi="300" orientation="landscape" paperSize="9" scale="90" r:id="rId6"/>
  <rowBreaks count="3" manualBreakCount="3">
    <brk id="8" max="255" man="1"/>
    <brk id="31" max="255" man="1"/>
    <brk id="5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L55"/>
  <sheetViews>
    <sheetView zoomScale="75" zoomScaleNormal="75" workbookViewId="0" topLeftCell="A1">
      <selection activeCell="I44" sqref="I44"/>
    </sheetView>
  </sheetViews>
  <sheetFormatPr defaultColWidth="9.140625" defaultRowHeight="12.75"/>
  <cols>
    <col min="1" max="1" width="16.421875" style="1" customWidth="1"/>
    <col min="2" max="2" width="12.8515625" style="1" bestFit="1" customWidth="1"/>
    <col min="3" max="3" width="12.28125" style="1" bestFit="1" customWidth="1"/>
    <col min="4" max="4" width="12.57421875" style="1" bestFit="1" customWidth="1"/>
    <col min="5" max="5" width="11.7109375" style="1" bestFit="1" customWidth="1"/>
    <col min="6" max="7" width="12.57421875" style="1" bestFit="1" customWidth="1"/>
    <col min="8" max="8" width="10.7109375" style="1" customWidth="1"/>
    <col min="9" max="16384" width="11.421875" style="1" customWidth="1"/>
  </cols>
  <sheetData>
    <row r="1" spans="1:12" ht="12.75">
      <c r="A1" s="7"/>
      <c r="B1" s="7"/>
      <c r="C1" s="7"/>
      <c r="D1" s="7"/>
      <c r="E1" s="7"/>
      <c r="F1" s="7"/>
      <c r="G1" s="7"/>
      <c r="H1" s="7"/>
      <c r="I1" s="7"/>
      <c r="J1" s="7"/>
      <c r="K1" s="7"/>
      <c r="L1" s="7"/>
    </row>
    <row r="2" spans="1:12" ht="15.75">
      <c r="A2" s="105" t="s">
        <v>69</v>
      </c>
      <c r="B2" s="105"/>
      <c r="C2" s="105"/>
      <c r="D2" s="105"/>
      <c r="E2" s="105"/>
      <c r="F2" s="105"/>
      <c r="G2" s="105"/>
      <c r="H2" s="7"/>
      <c r="I2" s="34"/>
      <c r="J2" s="7"/>
      <c r="K2" s="7"/>
      <c r="L2" s="7"/>
    </row>
    <row r="3" spans="1:12" ht="15">
      <c r="A3" s="35"/>
      <c r="B3" s="7"/>
      <c r="C3" s="7"/>
      <c r="D3" s="7"/>
      <c r="E3" s="7"/>
      <c r="F3" s="7"/>
      <c r="G3" s="7"/>
      <c r="H3" s="7"/>
      <c r="I3" s="30" t="s">
        <v>23</v>
      </c>
      <c r="J3" s="7"/>
      <c r="K3" s="7"/>
      <c r="L3" s="7"/>
    </row>
    <row r="4" spans="1:12" ht="15">
      <c r="A4" s="36"/>
      <c r="B4" s="7"/>
      <c r="C4" s="7"/>
      <c r="D4" s="7"/>
      <c r="E4" s="7"/>
      <c r="F4" s="7"/>
      <c r="G4" s="7"/>
      <c r="H4" s="7"/>
      <c r="I4" s="37" t="s">
        <v>22</v>
      </c>
      <c r="J4" s="7"/>
      <c r="K4" s="7"/>
      <c r="L4" s="7"/>
    </row>
    <row r="5" spans="1:12" ht="15">
      <c r="A5" s="7"/>
      <c r="B5" s="7"/>
      <c r="C5" s="7"/>
      <c r="D5" s="7"/>
      <c r="E5" s="7"/>
      <c r="F5" s="7"/>
      <c r="G5" s="7"/>
      <c r="H5" s="7"/>
      <c r="I5" s="37" t="s">
        <v>47</v>
      </c>
      <c r="J5" s="7"/>
      <c r="K5" s="7"/>
      <c r="L5" s="7"/>
    </row>
    <row r="6" spans="1:12" ht="12.75">
      <c r="A6" s="7"/>
      <c r="B6" s="7"/>
      <c r="C6" s="7"/>
      <c r="D6" s="7"/>
      <c r="E6" s="7"/>
      <c r="F6" s="7"/>
      <c r="G6" s="7"/>
      <c r="H6" s="7"/>
      <c r="I6" s="7"/>
      <c r="J6" s="7"/>
      <c r="K6" s="7"/>
      <c r="L6" s="7"/>
    </row>
    <row r="7" spans="1:12" ht="12.75">
      <c r="A7" s="106" t="s">
        <v>36</v>
      </c>
      <c r="B7" s="98" t="s">
        <v>7</v>
      </c>
      <c r="C7" s="98"/>
      <c r="D7" s="98"/>
      <c r="E7" s="98" t="s">
        <v>30</v>
      </c>
      <c r="F7" s="98"/>
      <c r="G7" s="98"/>
      <c r="H7" s="97" t="s">
        <v>48</v>
      </c>
      <c r="I7" s="97"/>
      <c r="J7" s="97"/>
      <c r="K7" s="7"/>
      <c r="L7" s="7"/>
    </row>
    <row r="8" spans="1:12" ht="12.75">
      <c r="A8" s="106"/>
      <c r="B8" s="22" t="s">
        <v>31</v>
      </c>
      <c r="C8" s="22" t="s">
        <v>38</v>
      </c>
      <c r="D8" s="22" t="s">
        <v>6</v>
      </c>
      <c r="E8" s="22" t="s">
        <v>31</v>
      </c>
      <c r="F8" s="22" t="s">
        <v>38</v>
      </c>
      <c r="G8" s="22" t="s">
        <v>6</v>
      </c>
      <c r="H8" s="22" t="s">
        <v>31</v>
      </c>
      <c r="I8" s="22" t="s">
        <v>38</v>
      </c>
      <c r="J8" s="22" t="s">
        <v>6</v>
      </c>
      <c r="K8" s="7"/>
      <c r="L8" s="7"/>
    </row>
    <row r="9" spans="1:12" ht="12.75">
      <c r="A9" s="23" t="s">
        <v>25</v>
      </c>
      <c r="B9" s="24">
        <v>504727</v>
      </c>
      <c r="C9" s="24">
        <v>946494</v>
      </c>
      <c r="D9" s="24">
        <v>1451221</v>
      </c>
      <c r="E9" s="24">
        <v>36275</v>
      </c>
      <c r="F9" s="24">
        <v>68075</v>
      </c>
      <c r="G9" s="24">
        <v>104350</v>
      </c>
      <c r="H9" s="24">
        <f aca="true" t="shared" si="0" ref="H9:J12">+B9+E9</f>
        <v>541002</v>
      </c>
      <c r="I9" s="24">
        <f t="shared" si="0"/>
        <v>1014569</v>
      </c>
      <c r="J9" s="24">
        <f t="shared" si="0"/>
        <v>1555571</v>
      </c>
      <c r="K9" s="7"/>
      <c r="L9" s="7"/>
    </row>
    <row r="10" spans="1:12" ht="12.75">
      <c r="A10" s="23" t="s">
        <v>26</v>
      </c>
      <c r="B10" s="24">
        <v>353885</v>
      </c>
      <c r="C10" s="24">
        <v>749788</v>
      </c>
      <c r="D10" s="24">
        <v>1103673</v>
      </c>
      <c r="E10" s="24">
        <v>20106</v>
      </c>
      <c r="F10" s="24">
        <v>41979</v>
      </c>
      <c r="G10" s="24">
        <v>62085</v>
      </c>
      <c r="H10" s="24">
        <f t="shared" si="0"/>
        <v>373991</v>
      </c>
      <c r="I10" s="24">
        <f t="shared" si="0"/>
        <v>791767</v>
      </c>
      <c r="J10" s="24">
        <f t="shared" si="0"/>
        <v>1165758</v>
      </c>
      <c r="K10" s="7"/>
      <c r="L10" s="7"/>
    </row>
    <row r="11" spans="1:12" ht="12.75">
      <c r="A11" s="23" t="s">
        <v>27</v>
      </c>
      <c r="B11" s="24">
        <v>175209</v>
      </c>
      <c r="C11" s="24">
        <v>444766</v>
      </c>
      <c r="D11" s="24">
        <v>619975</v>
      </c>
      <c r="E11" s="24">
        <v>7785</v>
      </c>
      <c r="F11" s="24">
        <v>21397</v>
      </c>
      <c r="G11" s="24">
        <v>29182</v>
      </c>
      <c r="H11" s="24">
        <f t="shared" si="0"/>
        <v>182994</v>
      </c>
      <c r="I11" s="24">
        <f t="shared" si="0"/>
        <v>466163</v>
      </c>
      <c r="J11" s="24">
        <f t="shared" si="0"/>
        <v>649157</v>
      </c>
      <c r="K11" s="7"/>
      <c r="L11" s="7"/>
    </row>
    <row r="12" spans="1:12" ht="12.75">
      <c r="A12" s="23" t="s">
        <v>28</v>
      </c>
      <c r="B12" s="24">
        <v>172237</v>
      </c>
      <c r="C12" s="24">
        <v>322646</v>
      </c>
      <c r="D12" s="24">
        <v>494883</v>
      </c>
      <c r="E12" s="24">
        <v>5959</v>
      </c>
      <c r="F12" s="24">
        <v>16485</v>
      </c>
      <c r="G12" s="24">
        <v>22444</v>
      </c>
      <c r="H12" s="24">
        <f t="shared" si="0"/>
        <v>178196</v>
      </c>
      <c r="I12" s="24">
        <f t="shared" si="0"/>
        <v>339131</v>
      </c>
      <c r="J12" s="24">
        <f t="shared" si="0"/>
        <v>517327</v>
      </c>
      <c r="K12" s="7"/>
      <c r="L12" s="7"/>
    </row>
    <row r="13" spans="1:12" ht="12.75">
      <c r="A13" s="25" t="s">
        <v>6</v>
      </c>
      <c r="B13" s="26">
        <f aca="true" t="shared" si="1" ref="B13:J13">SUM(B9:B12)</f>
        <v>1206058</v>
      </c>
      <c r="C13" s="26">
        <f t="shared" si="1"/>
        <v>2463694</v>
      </c>
      <c r="D13" s="26">
        <f t="shared" si="1"/>
        <v>3669752</v>
      </c>
      <c r="E13" s="26">
        <f t="shared" si="1"/>
        <v>70125</v>
      </c>
      <c r="F13" s="26">
        <f t="shared" si="1"/>
        <v>147936</v>
      </c>
      <c r="G13" s="26">
        <f t="shared" si="1"/>
        <v>218061</v>
      </c>
      <c r="H13" s="26">
        <f t="shared" si="1"/>
        <v>1276183</v>
      </c>
      <c r="I13" s="26">
        <f t="shared" si="1"/>
        <v>2611630</v>
      </c>
      <c r="J13" s="26">
        <f t="shared" si="1"/>
        <v>3887813</v>
      </c>
      <c r="K13" s="7"/>
      <c r="L13" s="7"/>
    </row>
    <row r="14" spans="1:12" ht="12.75">
      <c r="A14" s="84" t="s">
        <v>49</v>
      </c>
      <c r="B14" s="7"/>
      <c r="C14" s="7"/>
      <c r="D14" s="7"/>
      <c r="E14" s="7"/>
      <c r="F14" s="7"/>
      <c r="G14" s="7"/>
      <c r="H14" s="7"/>
      <c r="I14" s="7"/>
      <c r="J14" s="7"/>
      <c r="K14" s="7"/>
      <c r="L14" s="7"/>
    </row>
    <row r="15" spans="1:12" ht="15.75" hidden="1">
      <c r="A15" s="105" t="s">
        <v>16</v>
      </c>
      <c r="B15" s="105"/>
      <c r="C15" s="105"/>
      <c r="D15" s="105"/>
      <c r="E15" s="105"/>
      <c r="F15" s="105"/>
      <c r="G15" s="105"/>
      <c r="H15" s="7"/>
      <c r="I15" s="7"/>
      <c r="J15" s="7"/>
      <c r="K15" s="7"/>
      <c r="L15" s="7"/>
    </row>
    <row r="16" spans="1:12" ht="12.75" hidden="1">
      <c r="A16" s="35" t="s">
        <v>8</v>
      </c>
      <c r="B16" s="35" t="s">
        <v>9</v>
      </c>
      <c r="C16" s="35"/>
      <c r="D16" s="35"/>
      <c r="E16" s="35"/>
      <c r="F16" s="35"/>
      <c r="G16" s="7"/>
      <c r="H16" s="7"/>
      <c r="I16" s="7"/>
      <c r="J16" s="7"/>
      <c r="K16" s="7"/>
      <c r="L16" s="7"/>
    </row>
    <row r="17" spans="1:12" ht="12.75" hidden="1">
      <c r="A17" s="38" t="s">
        <v>0</v>
      </c>
      <c r="B17" s="39" t="s">
        <v>31</v>
      </c>
      <c r="C17" s="39" t="s">
        <v>32</v>
      </c>
      <c r="D17" s="39" t="s">
        <v>24</v>
      </c>
      <c r="E17" s="39"/>
      <c r="F17" s="35"/>
      <c r="G17" s="7"/>
      <c r="H17" s="7"/>
      <c r="I17" s="7"/>
      <c r="J17" s="7"/>
      <c r="K17" s="7"/>
      <c r="L17" s="7"/>
    </row>
    <row r="18" spans="1:12" ht="12.75" hidden="1">
      <c r="A18" s="17" t="s">
        <v>10</v>
      </c>
      <c r="B18" s="40">
        <v>471746</v>
      </c>
      <c r="C18" s="40">
        <v>611525</v>
      </c>
      <c r="D18" s="40">
        <v>1056280</v>
      </c>
      <c r="E18" s="41">
        <f>+B18/$B$22</f>
        <v>0.240474724324677</v>
      </c>
      <c r="F18" s="42">
        <f>+C18/$C$22</f>
        <v>0.19504562892387695</v>
      </c>
      <c r="G18" s="7"/>
      <c r="H18" s="7"/>
      <c r="I18" s="7"/>
      <c r="J18" s="7"/>
      <c r="K18" s="7"/>
      <c r="L18" s="7"/>
    </row>
    <row r="19" spans="1:12" ht="12.75" hidden="1">
      <c r="A19" s="43" t="s">
        <v>11</v>
      </c>
      <c r="B19" s="40">
        <v>535149</v>
      </c>
      <c r="C19" s="40">
        <v>849784</v>
      </c>
      <c r="D19" s="40">
        <v>1375031</v>
      </c>
      <c r="E19" s="41">
        <f>+B19/$B$22</f>
        <v>0.2727946993670886</v>
      </c>
      <c r="F19" s="42">
        <f>+C19/$C$22</f>
        <v>0.2710382318457101</v>
      </c>
      <c r="G19" s="7"/>
      <c r="H19" s="7"/>
      <c r="I19" s="7"/>
      <c r="J19" s="7"/>
      <c r="K19" s="7"/>
      <c r="L19" s="7"/>
    </row>
    <row r="20" spans="1:12" ht="12.75" hidden="1">
      <c r="A20" s="43" t="s">
        <v>12</v>
      </c>
      <c r="B20" s="40">
        <v>393701</v>
      </c>
      <c r="C20" s="40">
        <v>794975</v>
      </c>
      <c r="D20" s="40">
        <v>1193676</v>
      </c>
      <c r="E20" s="41">
        <f>+B20/$B$22</f>
        <v>0.20069092147331333</v>
      </c>
      <c r="F20" s="42">
        <f>+C20/$C$22</f>
        <v>0.25355692547934927</v>
      </c>
      <c r="G20" s="7"/>
      <c r="H20" s="7"/>
      <c r="I20" s="7"/>
      <c r="J20" s="7"/>
      <c r="K20" s="7"/>
      <c r="L20" s="7"/>
    </row>
    <row r="21" spans="1:12" ht="12.75" hidden="1">
      <c r="A21" s="17" t="s">
        <v>13</v>
      </c>
      <c r="B21" s="40">
        <v>561132</v>
      </c>
      <c r="C21" s="40">
        <v>879008</v>
      </c>
      <c r="D21" s="40">
        <v>1440070</v>
      </c>
      <c r="E21" s="41">
        <f>+B21/$B$22</f>
        <v>0.28603965483492105</v>
      </c>
      <c r="F21" s="42">
        <f>+C21/$C$22</f>
        <v>0.2803592137510637</v>
      </c>
      <c r="G21" s="7"/>
      <c r="H21" s="7"/>
      <c r="I21" s="7"/>
      <c r="J21" s="7"/>
      <c r="K21" s="7"/>
      <c r="L21" s="7"/>
    </row>
    <row r="22" spans="1:12" ht="12.75" hidden="1">
      <c r="A22" s="38" t="s">
        <v>14</v>
      </c>
      <c r="B22" s="40">
        <f>SUM(B18:B21)</f>
        <v>1961728</v>
      </c>
      <c r="C22" s="40">
        <f>SUM(C18:C21)</f>
        <v>3135292</v>
      </c>
      <c r="D22" s="40">
        <f>SUM(D18:D21)</f>
        <v>5065057</v>
      </c>
      <c r="E22" s="41">
        <f>+B22/$B$22</f>
        <v>1</v>
      </c>
      <c r="F22" s="42">
        <f>+C22/$C$22</f>
        <v>1</v>
      </c>
      <c r="G22" s="7"/>
      <c r="H22" s="7"/>
      <c r="I22" s="7"/>
      <c r="J22" s="7"/>
      <c r="K22" s="7"/>
      <c r="L22" s="7"/>
    </row>
    <row r="23" spans="1:12" ht="12.75" hidden="1">
      <c r="A23" s="7" t="s">
        <v>15</v>
      </c>
      <c r="B23" s="40">
        <v>1276183</v>
      </c>
      <c r="C23" s="40">
        <v>2611630</v>
      </c>
      <c r="D23" s="40">
        <v>3887813</v>
      </c>
      <c r="E23" s="40"/>
      <c r="F23" s="35"/>
      <c r="G23" s="7"/>
      <c r="H23" s="7"/>
      <c r="I23" s="7"/>
      <c r="J23" s="7"/>
      <c r="K23" s="7"/>
      <c r="L23" s="7"/>
    </row>
    <row r="24" spans="1:12" ht="12.75">
      <c r="A24" s="7"/>
      <c r="B24" s="7"/>
      <c r="C24" s="7"/>
      <c r="D24" s="7"/>
      <c r="E24" s="7"/>
      <c r="F24" s="35"/>
      <c r="G24" s="7"/>
      <c r="H24" s="7"/>
      <c r="I24" s="7"/>
      <c r="J24" s="7"/>
      <c r="K24" s="7"/>
      <c r="L24" s="7"/>
    </row>
    <row r="25" spans="1:12" ht="36" customHeight="1">
      <c r="A25" s="105" t="s">
        <v>70</v>
      </c>
      <c r="B25" s="105"/>
      <c r="C25" s="105"/>
      <c r="D25" s="105"/>
      <c r="E25" s="105"/>
      <c r="F25" s="105"/>
      <c r="G25" s="105"/>
      <c r="H25" s="7"/>
      <c r="I25" s="7"/>
      <c r="J25" s="7"/>
      <c r="K25" s="7"/>
      <c r="L25" s="7"/>
    </row>
    <row r="26" spans="1:12" ht="12.75">
      <c r="A26" s="35"/>
      <c r="B26" s="35"/>
      <c r="C26" s="35"/>
      <c r="D26" s="35"/>
      <c r="E26" s="35"/>
      <c r="F26" s="35"/>
      <c r="G26" s="7"/>
      <c r="H26" s="7"/>
      <c r="I26" s="7"/>
      <c r="J26" s="7"/>
      <c r="K26" s="7"/>
      <c r="L26" s="7"/>
    </row>
    <row r="27" spans="1:12" ht="12.75">
      <c r="A27" s="7"/>
      <c r="B27" s="11" t="s">
        <v>0</v>
      </c>
      <c r="C27" s="27" t="s">
        <v>31</v>
      </c>
      <c r="D27" s="27" t="s">
        <v>38</v>
      </c>
      <c r="E27" s="27" t="s">
        <v>24</v>
      </c>
      <c r="F27" s="35"/>
      <c r="G27" s="7"/>
      <c r="H27" s="7"/>
      <c r="I27" s="7"/>
      <c r="J27" s="7"/>
      <c r="K27" s="7"/>
      <c r="L27" s="7"/>
    </row>
    <row r="28" spans="1:12" ht="12.75">
      <c r="A28" s="7"/>
      <c r="B28" s="9" t="s">
        <v>10</v>
      </c>
      <c r="C28" s="10">
        <f aca="true" t="shared" si="2" ref="C28:D32">+E18*B$23</f>
        <v>306889.7551128393</v>
      </c>
      <c r="D28" s="10">
        <f t="shared" si="2"/>
        <v>509387.01586646476</v>
      </c>
      <c r="E28" s="10">
        <f>+D28+C28</f>
        <v>816276.7709793041</v>
      </c>
      <c r="F28" s="35"/>
      <c r="G28" s="7"/>
      <c r="H28" s="7"/>
      <c r="I28" s="7"/>
      <c r="J28" s="7"/>
      <c r="K28" s="7"/>
      <c r="L28" s="7"/>
    </row>
    <row r="29" spans="1:12" ht="12.75">
      <c r="A29" s="7"/>
      <c r="B29" s="28" t="s">
        <v>41</v>
      </c>
      <c r="C29" s="10">
        <f t="shared" si="2"/>
        <v>348135.95782238926</v>
      </c>
      <c r="D29" s="10">
        <f t="shared" si="2"/>
        <v>707851.5774352119</v>
      </c>
      <c r="E29" s="10">
        <f>+D29+C29</f>
        <v>1055987.5352576012</v>
      </c>
      <c r="F29" s="35"/>
      <c r="G29" s="7"/>
      <c r="H29" s="7"/>
      <c r="I29" s="7"/>
      <c r="J29" s="7"/>
      <c r="K29" s="7"/>
      <c r="L29" s="7"/>
    </row>
    <row r="30" spans="1:12" ht="12.75">
      <c r="A30" s="7"/>
      <c r="B30" s="28" t="s">
        <v>42</v>
      </c>
      <c r="C30" s="10">
        <f t="shared" si="2"/>
        <v>256118.34223857743</v>
      </c>
      <c r="D30" s="10">
        <f t="shared" si="2"/>
        <v>662196.873289633</v>
      </c>
      <c r="E30" s="10">
        <f>+D30+C30</f>
        <v>918315.2155282104</v>
      </c>
      <c r="F30" s="35"/>
      <c r="G30" s="7"/>
      <c r="H30" s="7"/>
      <c r="I30" s="7"/>
      <c r="J30" s="7"/>
      <c r="K30" s="7"/>
      <c r="L30" s="7"/>
    </row>
    <row r="31" spans="1:12" ht="12.75">
      <c r="A31" s="7"/>
      <c r="B31" s="9" t="s">
        <v>43</v>
      </c>
      <c r="C31" s="10">
        <f t="shared" si="2"/>
        <v>365038.944826194</v>
      </c>
      <c r="D31" s="10">
        <f t="shared" si="2"/>
        <v>732194.5334086905</v>
      </c>
      <c r="E31" s="10">
        <f>+D31+C31</f>
        <v>1097233.4782348846</v>
      </c>
      <c r="F31" s="35"/>
      <c r="G31" s="7"/>
      <c r="H31" s="7"/>
      <c r="I31" s="7"/>
      <c r="J31" s="7"/>
      <c r="K31" s="7"/>
      <c r="L31" s="7"/>
    </row>
    <row r="32" spans="1:12" ht="12.75">
      <c r="A32" s="7"/>
      <c r="B32" s="31" t="s">
        <v>44</v>
      </c>
      <c r="C32" s="32">
        <f t="shared" si="2"/>
        <v>1276183</v>
      </c>
      <c r="D32" s="32">
        <f t="shared" si="2"/>
        <v>2611630</v>
      </c>
      <c r="E32" s="32">
        <f>SUM(E28:E31)</f>
        <v>3887813</v>
      </c>
      <c r="F32" s="35"/>
      <c r="G32" s="7"/>
      <c r="H32" s="7"/>
      <c r="I32" s="7"/>
      <c r="J32" s="7"/>
      <c r="K32" s="7"/>
      <c r="L32" s="7"/>
    </row>
    <row r="33" spans="1:12" ht="12.75">
      <c r="A33" s="7"/>
      <c r="B33" s="84" t="s">
        <v>49</v>
      </c>
      <c r="C33" s="7"/>
      <c r="D33" s="7"/>
      <c r="E33" s="7"/>
      <c r="F33" s="7"/>
      <c r="G33" s="7"/>
      <c r="H33" s="7"/>
      <c r="I33" s="7"/>
      <c r="J33" s="7"/>
      <c r="K33" s="7"/>
      <c r="L33" s="7"/>
    </row>
    <row r="34" spans="1:12" ht="12.75">
      <c r="A34" s="7"/>
      <c r="B34" s="7"/>
      <c r="C34" s="7"/>
      <c r="D34" s="7"/>
      <c r="E34" s="7"/>
      <c r="F34" s="7"/>
      <c r="G34" s="7"/>
      <c r="H34" s="7"/>
      <c r="I34" s="7"/>
      <c r="J34" s="7"/>
      <c r="K34" s="7"/>
      <c r="L34" s="7"/>
    </row>
    <row r="35" spans="1:12" ht="12.75">
      <c r="A35" s="7"/>
      <c r="B35" s="7"/>
      <c r="C35" s="7"/>
      <c r="D35" s="7"/>
      <c r="E35" s="7"/>
      <c r="F35" s="7"/>
      <c r="G35" s="7"/>
      <c r="H35" s="7"/>
      <c r="I35" s="7"/>
      <c r="J35" s="7"/>
      <c r="K35" s="7"/>
      <c r="L35" s="7"/>
    </row>
    <row r="36" spans="1:12" ht="15.75" thickBot="1">
      <c r="A36" s="7"/>
      <c r="B36" s="83" t="s">
        <v>71</v>
      </c>
      <c r="C36" s="7"/>
      <c r="D36" s="7"/>
      <c r="E36" s="7"/>
      <c r="F36" s="7"/>
      <c r="G36" s="7"/>
      <c r="H36" s="7"/>
      <c r="I36" s="7"/>
      <c r="J36" s="7"/>
      <c r="K36" s="7"/>
      <c r="L36" s="7"/>
    </row>
    <row r="37" spans="1:12" ht="13.5" thickBot="1">
      <c r="A37" s="7"/>
      <c r="B37" s="103"/>
      <c r="C37" s="75" t="s">
        <v>17</v>
      </c>
      <c r="D37" s="76"/>
      <c r="E37" s="77"/>
      <c r="F37" s="7"/>
      <c r="G37" s="7"/>
      <c r="H37" s="7"/>
      <c r="I37" s="7"/>
      <c r="J37" s="7"/>
      <c r="K37" s="7"/>
      <c r="L37" s="7"/>
    </row>
    <row r="38" spans="1:12" ht="13.5" thickBot="1">
      <c r="A38" s="7"/>
      <c r="B38" s="104"/>
      <c r="C38" s="78" t="s">
        <v>31</v>
      </c>
      <c r="D38" s="78" t="s">
        <v>38</v>
      </c>
      <c r="E38" s="72" t="s">
        <v>6</v>
      </c>
      <c r="F38" s="7"/>
      <c r="G38" s="7"/>
      <c r="H38" s="7"/>
      <c r="I38" s="7"/>
      <c r="J38" s="7"/>
      <c r="K38" s="7"/>
      <c r="L38" s="7"/>
    </row>
    <row r="39" spans="1:12" ht="12.75">
      <c r="A39" s="7"/>
      <c r="B39" s="70" t="s">
        <v>30</v>
      </c>
      <c r="C39" s="79">
        <v>10</v>
      </c>
      <c r="D39" s="79">
        <v>16</v>
      </c>
      <c r="E39" s="79">
        <v>13</v>
      </c>
      <c r="F39" s="7"/>
      <c r="G39" s="7"/>
      <c r="H39" s="7"/>
      <c r="I39" s="7"/>
      <c r="J39" s="7"/>
      <c r="K39" s="7"/>
      <c r="L39" s="7"/>
    </row>
    <row r="40" spans="1:12" ht="13.5" thickBot="1">
      <c r="A40" s="7"/>
      <c r="B40" s="71" t="s">
        <v>7</v>
      </c>
      <c r="C40" s="80">
        <v>26</v>
      </c>
      <c r="D40" s="80">
        <v>40</v>
      </c>
      <c r="E40" s="80">
        <v>33</v>
      </c>
      <c r="F40" s="7"/>
      <c r="G40" s="7"/>
      <c r="H40" s="7"/>
      <c r="I40" s="7"/>
      <c r="J40" s="7"/>
      <c r="K40" s="7"/>
      <c r="L40" s="7"/>
    </row>
    <row r="41" spans="1:12" ht="12.75">
      <c r="A41" s="7"/>
      <c r="B41" s="73" t="s">
        <v>18</v>
      </c>
      <c r="C41" s="81">
        <v>18</v>
      </c>
      <c r="D41" s="81">
        <v>6</v>
      </c>
      <c r="E41" s="81">
        <v>21</v>
      </c>
      <c r="F41" s="7"/>
      <c r="G41" s="7"/>
      <c r="H41" s="7"/>
      <c r="I41" s="7"/>
      <c r="J41" s="7"/>
      <c r="K41" s="7"/>
      <c r="L41" s="7"/>
    </row>
    <row r="42" spans="1:12" ht="12.75">
      <c r="A42" s="7"/>
      <c r="B42" s="73" t="s">
        <v>53</v>
      </c>
      <c r="C42" s="81">
        <v>28</v>
      </c>
      <c r="D42" s="81">
        <v>46</v>
      </c>
      <c r="E42" s="81">
        <v>37</v>
      </c>
      <c r="F42" s="7"/>
      <c r="G42" s="7"/>
      <c r="H42" s="7"/>
      <c r="I42" s="7"/>
      <c r="J42" s="7"/>
      <c r="K42" s="7"/>
      <c r="L42" s="7"/>
    </row>
    <row r="43" spans="1:12" ht="12.75">
      <c r="A43" s="7"/>
      <c r="B43" s="73" t="s">
        <v>52</v>
      </c>
      <c r="C43" s="81">
        <v>28</v>
      </c>
      <c r="D43" s="81">
        <v>58</v>
      </c>
      <c r="E43" s="81">
        <v>44</v>
      </c>
      <c r="F43" s="7"/>
      <c r="G43" s="7"/>
      <c r="H43" s="7"/>
      <c r="I43" s="7"/>
      <c r="J43" s="7"/>
      <c r="K43" s="7"/>
      <c r="L43" s="7"/>
    </row>
    <row r="44" spans="1:12" ht="13.5" thickBot="1">
      <c r="A44" s="7"/>
      <c r="B44" s="71" t="s">
        <v>51</v>
      </c>
      <c r="C44" s="80">
        <v>21</v>
      </c>
      <c r="D44" s="80">
        <v>31</v>
      </c>
      <c r="E44" s="80">
        <v>26</v>
      </c>
      <c r="F44" s="7"/>
      <c r="G44" s="7"/>
      <c r="H44" s="7"/>
      <c r="I44" s="7"/>
      <c r="J44" s="7"/>
      <c r="K44" s="7"/>
      <c r="L44" s="7"/>
    </row>
    <row r="45" spans="1:12" ht="13.5" thickBot="1">
      <c r="A45" s="7"/>
      <c r="B45" s="74" t="s">
        <v>44</v>
      </c>
      <c r="C45" s="82">
        <v>23</v>
      </c>
      <c r="D45" s="82">
        <v>37</v>
      </c>
      <c r="E45" s="82">
        <v>30</v>
      </c>
      <c r="F45" s="7"/>
      <c r="G45" s="7"/>
      <c r="H45" s="7"/>
      <c r="I45" s="7"/>
      <c r="J45" s="7"/>
      <c r="K45" s="7"/>
      <c r="L45" s="7"/>
    </row>
    <row r="46" spans="1:12" ht="12.75">
      <c r="A46" s="7"/>
      <c r="B46" s="85" t="s">
        <v>50</v>
      </c>
      <c r="C46" s="35"/>
      <c r="D46" s="35"/>
      <c r="E46" s="35"/>
      <c r="F46" s="7"/>
      <c r="G46" s="7"/>
      <c r="H46" s="7"/>
      <c r="I46" s="7"/>
      <c r="J46" s="7"/>
      <c r="K46" s="7"/>
      <c r="L46" s="7"/>
    </row>
    <row r="47" spans="1:12" ht="12.75">
      <c r="A47" s="7"/>
      <c r="B47" s="7"/>
      <c r="C47" s="7"/>
      <c r="D47" s="7"/>
      <c r="E47" s="35"/>
      <c r="F47" s="35"/>
      <c r="G47" s="35"/>
      <c r="H47" s="35"/>
      <c r="I47" s="35"/>
      <c r="J47" s="35"/>
      <c r="K47" s="7"/>
      <c r="L47" s="7"/>
    </row>
    <row r="48" spans="1:12" ht="12.75">
      <c r="A48" s="7"/>
      <c r="B48" s="7"/>
      <c r="C48" s="7"/>
      <c r="D48" s="7"/>
      <c r="E48" s="7"/>
      <c r="F48" s="7"/>
      <c r="G48" s="7"/>
      <c r="H48" s="7"/>
      <c r="I48" s="7"/>
      <c r="J48" s="7"/>
      <c r="K48" s="7"/>
      <c r="L48" s="7"/>
    </row>
    <row r="49" spans="1:12" ht="12.75">
      <c r="A49" s="7"/>
      <c r="B49" s="7"/>
      <c r="C49" s="7"/>
      <c r="D49" s="7"/>
      <c r="E49" s="7"/>
      <c r="F49" s="7"/>
      <c r="G49" s="7"/>
      <c r="H49" s="7"/>
      <c r="I49" s="7"/>
      <c r="J49" s="7"/>
      <c r="K49" s="7"/>
      <c r="L49" s="7"/>
    </row>
    <row r="50" spans="1:12" ht="12.75">
      <c r="A50" s="7"/>
      <c r="B50" s="7"/>
      <c r="C50" s="7"/>
      <c r="D50" s="7"/>
      <c r="E50" s="7"/>
      <c r="F50" s="7"/>
      <c r="G50" s="7"/>
      <c r="H50" s="7"/>
      <c r="I50" s="7"/>
      <c r="J50" s="7"/>
      <c r="K50" s="7"/>
      <c r="L50" s="7"/>
    </row>
    <row r="51" spans="1:12" ht="12.75">
      <c r="A51" s="7"/>
      <c r="B51" s="7"/>
      <c r="C51" s="7"/>
      <c r="D51" s="7"/>
      <c r="E51" s="7"/>
      <c r="F51" s="7"/>
      <c r="G51" s="7"/>
      <c r="H51" s="7"/>
      <c r="I51" s="7"/>
      <c r="J51" s="7"/>
      <c r="K51" s="7"/>
      <c r="L51" s="7"/>
    </row>
    <row r="52" spans="1:12" ht="12.75">
      <c r="A52" s="7"/>
      <c r="B52" s="7"/>
      <c r="C52" s="7"/>
      <c r="D52" s="7"/>
      <c r="E52" s="7"/>
      <c r="F52" s="7"/>
      <c r="G52" s="7"/>
      <c r="H52" s="7"/>
      <c r="I52" s="7"/>
      <c r="J52" s="7"/>
      <c r="K52" s="7"/>
      <c r="L52" s="7"/>
    </row>
    <row r="53" spans="1:12" ht="12.75">
      <c r="A53" s="7"/>
      <c r="B53" s="7"/>
      <c r="C53" s="7"/>
      <c r="D53" s="7"/>
      <c r="E53" s="7"/>
      <c r="F53" s="7"/>
      <c r="G53" s="7"/>
      <c r="H53" s="7"/>
      <c r="I53" s="7"/>
      <c r="J53" s="7"/>
      <c r="K53" s="7"/>
      <c r="L53" s="7"/>
    </row>
    <row r="54" spans="1:12" ht="12.75">
      <c r="A54" s="7"/>
      <c r="B54" s="7"/>
      <c r="C54" s="7"/>
      <c r="D54" s="7"/>
      <c r="E54" s="7"/>
      <c r="F54" s="7"/>
      <c r="G54" s="7"/>
      <c r="H54" s="7"/>
      <c r="I54" s="7"/>
      <c r="J54" s="7"/>
      <c r="K54" s="7"/>
      <c r="L54" s="7"/>
    </row>
    <row r="55" spans="1:12" ht="12.75">
      <c r="A55" s="7"/>
      <c r="B55" s="7"/>
      <c r="C55" s="7"/>
      <c r="D55" s="7"/>
      <c r="E55" s="7"/>
      <c r="F55" s="7"/>
      <c r="G55" s="7"/>
      <c r="H55" s="7"/>
      <c r="I55" s="7"/>
      <c r="J55" s="7"/>
      <c r="K55" s="7"/>
      <c r="L55" s="7"/>
    </row>
  </sheetData>
  <mergeCells count="8">
    <mergeCell ref="A2:G2"/>
    <mergeCell ref="A7:A8"/>
    <mergeCell ref="A15:G15"/>
    <mergeCell ref="E7:G7"/>
    <mergeCell ref="B37:B38"/>
    <mergeCell ref="H7:J7"/>
    <mergeCell ref="B7:D7"/>
    <mergeCell ref="A25:G25"/>
  </mergeCells>
  <hyperlinks>
    <hyperlink ref="I5" location="'Costs Estimates'!B1" display="Go to Cost Estimates"/>
    <hyperlink ref="I4" location="'Core Cost Parameters'!A1" display="Go to Core Cost Parameters"/>
    <hyperlink ref="I3" location="Presentation!A19" display="Back to Presentation"/>
  </hyperlinks>
  <printOptions/>
  <pageMargins left="0.75" right="0.75" top="1" bottom="1" header="0" footer="0"/>
  <pageSetup fitToHeight="1" fitToWidth="1"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Ninguna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 C</dc:creator>
  <cp:keywords/>
  <dc:description/>
  <cp:lastModifiedBy>UIL</cp:lastModifiedBy>
  <cp:lastPrinted>2007-03-17T15:32:58Z</cp:lastPrinted>
  <dcterms:created xsi:type="dcterms:W3CDTF">2006-11-09T22:42:37Z</dcterms:created>
  <dcterms:modified xsi:type="dcterms:W3CDTF">2007-09-06T19:14:53Z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