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tabRatio="641" activeTab="0"/>
  </bookViews>
  <sheets>
    <sheet name="Presentation" sheetId="1" r:id="rId1"/>
    <sheet name="Core Cost Parameters" sheetId="2" r:id="rId2"/>
    <sheet name="Costs Estimates" sheetId="3" r:id="rId3"/>
    <sheet name="Raw Data" sheetId="4" r:id="rId4"/>
  </sheets>
  <externalReferences>
    <externalReference r:id="rId7"/>
  </externalReferences>
  <definedNames>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ataRange">"I13:I242"</definedName>
    <definedName name="indicatorsoffset">'[1]Table 1'!#REF!</definedName>
  </definedNames>
  <calcPr fullCalcOnLoad="1"/>
</workbook>
</file>

<file path=xl/sharedStrings.xml><?xml version="1.0" encoding="utf-8"?>
<sst xmlns="http://schemas.openxmlformats.org/spreadsheetml/2006/main" count="232" uniqueCount="68">
  <si>
    <t>Standard Variant</t>
  </si>
  <si>
    <t>Intructional time (Hours per year)</t>
  </si>
  <si>
    <t>Salary for literacy instructors (Times pc GNP)</t>
  </si>
  <si>
    <t xml:space="preserve">Number of programmes per teacher per year </t>
  </si>
  <si>
    <t>Ratio salaries/total cost</t>
  </si>
  <si>
    <t>Group size</t>
  </si>
  <si>
    <t>GNP per capita US$ 2004</t>
  </si>
  <si>
    <t>Age group</t>
  </si>
  <si>
    <t>Centre West</t>
  </si>
  <si>
    <t>North</t>
  </si>
  <si>
    <t>Region</t>
  </si>
  <si>
    <t>Go back</t>
  </si>
  <si>
    <t>Core Core Parameters (CCP)</t>
  </si>
  <si>
    <t>Go to Raw Data</t>
  </si>
  <si>
    <t>Go to Core Cost Parameters</t>
  </si>
  <si>
    <t>Costs estimates for literacy programmes by variant, region, age group and area of residence</t>
  </si>
  <si>
    <t>Go to Cost Estimates (Standard Variant)</t>
  </si>
  <si>
    <t>Go to Cost Estimates (Volunteering Variant)</t>
  </si>
  <si>
    <t>Go to Cost Estimates</t>
  </si>
  <si>
    <t>Back to Presentation</t>
  </si>
  <si>
    <t>Go to Cost Estimates (Cross-Sectoral Variant)</t>
  </si>
  <si>
    <t>Strandard Variant Unit Costs</t>
  </si>
  <si>
    <t>Cross Sectoral Variant Unit Costs</t>
  </si>
  <si>
    <t>Volunteering Variant Unit Costs</t>
  </si>
  <si>
    <t>Additional Costs due to age</t>
  </si>
  <si>
    <t>Female</t>
  </si>
  <si>
    <t>Male</t>
  </si>
  <si>
    <t>Total</t>
  </si>
  <si>
    <t>Urban</t>
  </si>
  <si>
    <t>Rural</t>
  </si>
  <si>
    <t>Boucle du Mouhoun</t>
  </si>
  <si>
    <t>Centre</t>
  </si>
  <si>
    <t>Centre East</t>
  </si>
  <si>
    <t>Centre North</t>
  </si>
  <si>
    <t>East</t>
  </si>
  <si>
    <t>Sahel</t>
  </si>
  <si>
    <t>South West</t>
  </si>
  <si>
    <t>West</t>
  </si>
  <si>
    <t>Burkina Faso</t>
  </si>
  <si>
    <t>10-14</t>
  </si>
  <si>
    <t>15-19</t>
  </si>
  <si>
    <t>20-24</t>
  </si>
  <si>
    <t>25-29</t>
  </si>
  <si>
    <t>30-34</t>
  </si>
  <si>
    <t>35-39</t>
  </si>
  <si>
    <t>40-44</t>
  </si>
  <si>
    <t>45-49</t>
  </si>
  <si>
    <t>50-54</t>
  </si>
  <si>
    <t>55-59</t>
  </si>
  <si>
    <t>60 +</t>
  </si>
  <si>
    <t>Standard Variant (BURKINA FASO)</t>
  </si>
  <si>
    <t>The estimate by region does not include differncial cost due to age</t>
  </si>
  <si>
    <t>Costs in US$ 2004 prices by region, gender and area</t>
  </si>
  <si>
    <t>Total Burkina Faso</t>
  </si>
  <si>
    <t>Costs in US$ 2004 prices by age group and area</t>
  </si>
  <si>
    <t>Cross-Sectoral Variant  (BURKINA FASO)</t>
  </si>
  <si>
    <t>Volunteering Variant (BURKINA FASO)</t>
  </si>
  <si>
    <t>Source: Authors estimation based on INSD (2000): Chapitre 2 (Tableau 1), Chapitre 3 (Annexe 1), Chapitre 5, (Tableau 2)</t>
  </si>
  <si>
    <t>Source: INSD (2000)</t>
  </si>
  <si>
    <t>Number of adult illiterates 10 years and above by region, gender and area, 1996</t>
  </si>
  <si>
    <t>Number of adult illiterates 10 years and above by age group and area, 1996</t>
  </si>
  <si>
    <t>Number of adult illiterates 10 years and above by region, age group and area, 1996</t>
  </si>
  <si>
    <t>Source: Authors own calculations</t>
  </si>
  <si>
    <t>BURKINA</t>
  </si>
  <si>
    <t>Adult illiteracy rate by region</t>
  </si>
  <si>
    <t>Source: INSD (2000), Chapitre 5, Tableau 5</t>
  </si>
  <si>
    <t>Differential costs for rural learners (+)</t>
  </si>
  <si>
    <t>Differential costs for urban learners (-)</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</si>
</sst>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0"/>
    <numFmt numFmtId="181" formatCode="0.0"/>
    <numFmt numFmtId="182" formatCode="#,##0.0"/>
    <numFmt numFmtId="183" formatCode="#,##0.0_ ;\-#,##0.0\ "/>
    <numFmt numFmtId="184" formatCode="_ [$€-2]\ * #,##0.00_ ;_ [$€-2]\ * \-#,##0.00_ ;_ [$€-2]\ * &quot;-&quot;??_ "/>
    <numFmt numFmtId="185" formatCode="#\ ###\ ##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0;[Red]&quot;$&quot;\ \-#,##0.0"/>
    <numFmt numFmtId="193" formatCode="[$$-409]#,##0.00"/>
    <numFmt numFmtId="194" formatCode="#"/>
    <numFmt numFmtId="195" formatCode="0.0%"/>
    <numFmt numFmtId="196" formatCode="0.000000"/>
    <numFmt numFmtId="197" formatCode="0.00000"/>
    <numFmt numFmtId="198" formatCode="0.0000"/>
    <numFmt numFmtId="199" formatCode="0.000"/>
    <numFmt numFmtId="200" formatCode="0.0000000"/>
    <numFmt numFmtId="201" formatCode="0.000000000"/>
    <numFmt numFmtId="202" formatCode="0.00000000"/>
    <numFmt numFmtId="203" formatCode="0.000%"/>
    <numFmt numFmtId="204" formatCode="0.000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 #,##0.0_ ;_ * \-#,##0.0_ ;_ * &quot;-&quot;??_ ;_ @_ "/>
    <numFmt numFmtId="210" formatCode="_ * #,##0_ ;_ * \-#,##0_ ;_ * &quot;-&quot;??_ ;_ @_ "/>
    <numFmt numFmtId="211" formatCode="_(&quot;$&quot;* #,##0_);_(&quot;$&quot;* \(#,##0\);_(&quot;$&quot;* &quot;-&quot;_);_(@_)"/>
    <numFmt numFmtId="212" formatCode="_(* #,##0_);_(* \(#,##0\);_(* &quot;-&quot;_);_(@_)"/>
    <numFmt numFmtId="213" formatCode="_(&quot;$&quot;* #,##0.00_);_(&quot;$&quot;* \(#,##0.00\);_(&quot;$&quot;* &quot;-&quot;??_);_(@_)"/>
    <numFmt numFmtId="214" formatCode="_(* #,##0.00_);_(* \(#,##0.00\);_(* &quot;-&quot;??_);_(@_)"/>
    <numFmt numFmtId="215" formatCode="_-* #,##0\ &quot;Pts&quot;_-;\-* #,##0\ &quot;Pts&quot;_-;_-* &quot;-&quot;\ &quot;Pts&quot;_-;_-@_-"/>
    <numFmt numFmtId="216" formatCode="_-* #,##0\ _P_t_s_-;\-* #,##0\ _P_t_s_-;_-* &quot;-&quot;\ _P_t_s_-;_-@_-"/>
    <numFmt numFmtId="217" formatCode="0.0000000000000"/>
    <numFmt numFmtId="218" formatCode="0.000000000000"/>
    <numFmt numFmtId="219" formatCode="0.00000000000"/>
    <numFmt numFmtId="220" formatCode="0.0000000000"/>
  </numFmts>
  <fonts count="19">
    <font>
      <sz val="10"/>
      <name val="Arial"/>
      <family val="0"/>
    </font>
    <font>
      <u val="single"/>
      <sz val="10"/>
      <color indexed="12"/>
      <name val="Arial"/>
      <family val="0"/>
    </font>
    <font>
      <u val="single"/>
      <sz val="10"/>
      <color indexed="36"/>
      <name val="Arial"/>
      <family val="0"/>
    </font>
    <font>
      <b/>
      <sz val="10"/>
      <name val="Arial"/>
      <family val="2"/>
    </font>
    <font>
      <b/>
      <sz val="10"/>
      <color indexed="14"/>
      <name val="Arial"/>
      <family val="2"/>
    </font>
    <font>
      <sz val="10"/>
      <color indexed="10"/>
      <name val="Arial"/>
      <family val="0"/>
    </font>
    <font>
      <sz val="8"/>
      <name val="Arial"/>
      <family val="0"/>
    </font>
    <font>
      <sz val="10"/>
      <name val="Times New Roman"/>
      <family val="1"/>
    </font>
    <font>
      <b/>
      <sz val="10"/>
      <name val="Times New Roman"/>
      <family val="1"/>
    </font>
    <font>
      <b/>
      <sz val="12"/>
      <name val="Arial"/>
      <family val="2"/>
    </font>
    <font>
      <b/>
      <sz val="14"/>
      <name val="Arial"/>
      <family val="2"/>
    </font>
    <font>
      <u val="single"/>
      <sz val="12"/>
      <color indexed="12"/>
      <name val="Arial"/>
      <family val="0"/>
    </font>
    <font>
      <vertAlign val="superscript"/>
      <sz val="11"/>
      <name val="Arial"/>
      <family val="2"/>
    </font>
    <font>
      <sz val="11"/>
      <name val="Arial"/>
      <family val="2"/>
    </font>
    <font>
      <u val="single"/>
      <sz val="11"/>
      <color indexed="12"/>
      <name val="Arial"/>
      <family val="2"/>
    </font>
    <font>
      <sz val="11"/>
      <color indexed="12"/>
      <name val="Arial"/>
      <family val="2"/>
    </font>
    <font>
      <sz val="12"/>
      <name val="Arial"/>
      <family val="0"/>
    </font>
    <font>
      <sz val="9"/>
      <name val="Times New Roman"/>
      <family val="1"/>
    </font>
    <font>
      <b/>
      <sz val="12"/>
      <color indexed="48"/>
      <name val="Arial"/>
      <family val="2"/>
    </font>
  </fonts>
  <fills count="3">
    <fill>
      <patternFill/>
    </fill>
    <fill>
      <patternFill patternType="gray125"/>
    </fill>
    <fill>
      <patternFill patternType="solid">
        <fgColor indexed="9"/>
        <bgColor indexed="64"/>
      </patternFill>
    </fill>
  </fills>
  <borders count="2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2" fontId="0" fillId="0" borderId="0" applyFont="0" applyFill="0" applyBorder="0" applyAlignment="0" applyProtection="0"/>
    <xf numFmtId="211" fontId="0" fillId="0" borderId="0" applyFont="0" applyFill="0" applyBorder="0" applyAlignment="0" applyProtection="0"/>
    <xf numFmtId="184" fontId="0" fillId="0" borderId="0" applyFont="0" applyFill="0" applyBorder="0" applyAlignment="0" applyProtection="0"/>
    <xf numFmtId="1" fontId="1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0" fillId="0" borderId="0" xfId="0" applyBorder="1" applyAlignment="1">
      <alignment/>
    </xf>
    <xf numFmtId="0" fontId="0" fillId="2" borderId="1" xfId="0" applyFill="1" applyBorder="1" applyAlignment="1">
      <alignment/>
    </xf>
    <xf numFmtId="0" fontId="0" fillId="2" borderId="2" xfId="0" applyFill="1" applyBorder="1" applyAlignment="1">
      <alignment/>
    </xf>
    <xf numFmtId="0" fontId="10"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11" fillId="2" borderId="2" xfId="20" applyFont="1" applyFill="1" applyBorder="1" applyAlignment="1">
      <alignment/>
    </xf>
    <xf numFmtId="0" fontId="7" fillId="2" borderId="8" xfId="0" applyFont="1" applyFill="1" applyBorder="1" applyAlignment="1">
      <alignment horizontal="center"/>
    </xf>
    <xf numFmtId="0" fontId="7" fillId="2" borderId="9" xfId="0" applyFont="1" applyFill="1" applyBorder="1" applyAlignment="1">
      <alignment/>
    </xf>
    <xf numFmtId="3" fontId="7" fillId="2" borderId="5" xfId="0" applyNumberFormat="1" applyFont="1" applyFill="1" applyBorder="1" applyAlignment="1">
      <alignment horizontal="right"/>
    </xf>
    <xf numFmtId="0" fontId="8" fillId="2" borderId="10" xfId="0" applyFont="1" applyFill="1" applyBorder="1" applyAlignment="1">
      <alignment/>
    </xf>
    <xf numFmtId="3" fontId="8" fillId="2" borderId="11" xfId="0" applyNumberFormat="1" applyFont="1" applyFill="1" applyBorder="1" applyAlignment="1">
      <alignment horizontal="right"/>
    </xf>
    <xf numFmtId="0" fontId="0" fillId="2" borderId="10" xfId="0" applyFill="1" applyBorder="1" applyAlignment="1">
      <alignment horizontal="center"/>
    </xf>
    <xf numFmtId="0" fontId="17" fillId="2" borderId="12" xfId="0" applyFont="1" applyFill="1" applyBorder="1" applyAlignment="1">
      <alignment/>
    </xf>
    <xf numFmtId="3" fontId="0" fillId="2" borderId="12" xfId="0" applyNumberFormat="1" applyFill="1" applyBorder="1" applyAlignment="1">
      <alignment/>
    </xf>
    <xf numFmtId="0" fontId="0" fillId="2" borderId="13" xfId="0" applyFill="1" applyBorder="1" applyAlignment="1" quotePrefix="1">
      <alignment/>
    </xf>
    <xf numFmtId="0" fontId="0" fillId="2" borderId="9" xfId="0" applyFill="1" applyBorder="1" applyAlignment="1">
      <alignment/>
    </xf>
    <xf numFmtId="0" fontId="0" fillId="2" borderId="12" xfId="0" applyFont="1" applyFill="1" applyBorder="1" applyAlignment="1">
      <alignment horizontal="left"/>
    </xf>
    <xf numFmtId="3" fontId="0" fillId="2" borderId="13" xfId="0" applyNumberFormat="1" applyFill="1" applyBorder="1" applyAlignment="1">
      <alignment/>
    </xf>
    <xf numFmtId="3" fontId="0" fillId="2" borderId="9" xfId="0" applyNumberFormat="1" applyFill="1" applyBorder="1" applyAlignment="1">
      <alignment/>
    </xf>
    <xf numFmtId="0" fontId="0" fillId="0" borderId="2" xfId="0" applyBorder="1" applyAlignment="1">
      <alignment/>
    </xf>
    <xf numFmtId="210" fontId="0" fillId="2" borderId="7" xfId="21" applyNumberFormat="1" applyFill="1" applyBorder="1" applyAlignment="1">
      <alignment/>
    </xf>
    <xf numFmtId="0" fontId="9" fillId="2" borderId="0" xfId="0" applyFont="1" applyFill="1" applyBorder="1" applyAlignment="1">
      <alignment/>
    </xf>
    <xf numFmtId="0" fontId="16" fillId="2" borderId="0" xfId="0" applyFont="1" applyFill="1" applyBorder="1" applyAlignment="1">
      <alignment horizontal="left"/>
    </xf>
    <xf numFmtId="0" fontId="0" fillId="2" borderId="0" xfId="0" applyFill="1" applyBorder="1" applyAlignment="1">
      <alignment horizontal="left"/>
    </xf>
    <xf numFmtId="0" fontId="11" fillId="2" borderId="0" xfId="20" applyFont="1" applyFill="1" applyBorder="1" applyAlignment="1">
      <alignment/>
    </xf>
    <xf numFmtId="0" fontId="16" fillId="2" borderId="0" xfId="0" applyFont="1" applyFill="1" applyBorder="1" applyAlignment="1">
      <alignment/>
    </xf>
    <xf numFmtId="0" fontId="0" fillId="2" borderId="0" xfId="0" applyFill="1" applyAlignment="1">
      <alignment/>
    </xf>
    <xf numFmtId="3" fontId="0" fillId="2" borderId="0" xfId="0" applyNumberFormat="1" applyFill="1" applyBorder="1" applyAlignment="1">
      <alignment/>
    </xf>
    <xf numFmtId="0" fontId="7" fillId="2" borderId="0" xfId="0" applyFont="1" applyFill="1" applyAlignment="1">
      <alignment/>
    </xf>
    <xf numFmtId="0" fontId="9" fillId="2" borderId="0" xfId="0" applyFont="1" applyFill="1" applyAlignment="1">
      <alignment/>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vertical="center" wrapText="1"/>
    </xf>
    <xf numFmtId="181" fontId="5" fillId="2" borderId="0" xfId="0" applyNumberFormat="1" applyFont="1" applyFill="1" applyAlignment="1">
      <alignment/>
    </xf>
    <xf numFmtId="9" fontId="5" fillId="2" borderId="0" xfId="0" applyNumberFormat="1" applyFont="1" applyFill="1" applyAlignment="1">
      <alignment/>
    </xf>
    <xf numFmtId="0" fontId="0" fillId="2" borderId="0" xfId="0" applyFill="1" applyAlignment="1">
      <alignment wrapText="1"/>
    </xf>
    <xf numFmtId="199" fontId="0" fillId="2" borderId="0" xfId="0" applyNumberFormat="1" applyFill="1" applyAlignment="1">
      <alignment/>
    </xf>
    <xf numFmtId="0" fontId="0" fillId="2" borderId="0" xfId="0" applyFill="1" applyAlignment="1">
      <alignment horizontal="right"/>
    </xf>
    <xf numFmtId="9" fontId="0" fillId="2" borderId="0" xfId="23" applyFill="1" applyAlignment="1">
      <alignment/>
    </xf>
    <xf numFmtId="195" fontId="0" fillId="2" borderId="0" xfId="23" applyNumberFormat="1" applyFill="1" applyAlignment="1">
      <alignment/>
    </xf>
    <xf numFmtId="0" fontId="11" fillId="2" borderId="0" xfId="20" applyFont="1" applyFill="1" applyAlignment="1">
      <alignment/>
    </xf>
    <xf numFmtId="0" fontId="16" fillId="2" borderId="0" xfId="0" applyFont="1" applyFill="1" applyAlignment="1">
      <alignment/>
    </xf>
    <xf numFmtId="3" fontId="7" fillId="2" borderId="0" xfId="0" applyNumberFormat="1" applyFont="1" applyFill="1" applyBorder="1" applyAlignment="1">
      <alignment horizontal="right"/>
    </xf>
    <xf numFmtId="9" fontId="0" fillId="2" borderId="0" xfId="23" applyFill="1" applyBorder="1" applyAlignment="1">
      <alignment/>
    </xf>
    <xf numFmtId="10" fontId="0" fillId="2" borderId="0" xfId="23" applyNumberFormat="1" applyFill="1" applyBorder="1" applyAlignment="1">
      <alignment/>
    </xf>
    <xf numFmtId="3" fontId="16" fillId="2" borderId="0" xfId="0" applyNumberFormat="1" applyFont="1" applyFill="1" applyBorder="1" applyAlignment="1">
      <alignment horizontal="right" wrapText="1"/>
    </xf>
    <xf numFmtId="0" fontId="5" fillId="2" borderId="10" xfId="0" applyFont="1" applyFill="1" applyBorder="1" applyAlignment="1">
      <alignment/>
    </xf>
    <xf numFmtId="9" fontId="5" fillId="2" borderId="10" xfId="0" applyNumberFormat="1" applyFont="1" applyFill="1" applyBorder="1" applyAlignment="1">
      <alignment/>
    </xf>
    <xf numFmtId="181" fontId="5" fillId="2" borderId="10" xfId="0" applyNumberFormat="1" applyFont="1" applyFill="1" applyBorder="1" applyAlignment="1">
      <alignment/>
    </xf>
    <xf numFmtId="9" fontId="5" fillId="2" borderId="10" xfId="23" applyFont="1" applyFill="1" applyBorder="1" applyAlignment="1">
      <alignment/>
    </xf>
    <xf numFmtId="3" fontId="18" fillId="2" borderId="0" xfId="23" applyNumberFormat="1" applyFont="1" applyFill="1" applyBorder="1" applyAlignment="1">
      <alignment/>
    </xf>
    <xf numFmtId="1" fontId="18" fillId="2" borderId="0" xfId="0" applyNumberFormat="1" applyFont="1" applyFill="1" applyAlignment="1">
      <alignment horizontal="right"/>
    </xf>
    <xf numFmtId="0" fontId="0" fillId="2" borderId="13" xfId="0" applyFill="1" applyBorder="1" applyAlignment="1">
      <alignment/>
    </xf>
    <xf numFmtId="0" fontId="0" fillId="2" borderId="13" xfId="0" applyFill="1" applyBorder="1" applyAlignment="1">
      <alignment horizontal="center"/>
    </xf>
    <xf numFmtId="0" fontId="16" fillId="2" borderId="0" xfId="0" applyFont="1" applyFill="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7" fillId="2" borderId="17" xfId="0" applyFont="1" applyFill="1" applyBorder="1" applyAlignment="1">
      <alignment/>
    </xf>
    <xf numFmtId="0" fontId="0" fillId="2" borderId="18" xfId="0" applyFill="1" applyBorder="1" applyAlignment="1">
      <alignment/>
    </xf>
    <xf numFmtId="0" fontId="0" fillId="2" borderId="16" xfId="0" applyFill="1" applyBorder="1" applyAlignment="1">
      <alignment horizontal="center"/>
    </xf>
    <xf numFmtId="0" fontId="0" fillId="2" borderId="19" xfId="0" applyFill="1" applyBorder="1" applyAlignment="1">
      <alignment horizontal="center"/>
    </xf>
    <xf numFmtId="0" fontId="8" fillId="2" borderId="13"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3" fillId="2" borderId="11" xfId="0" applyFont="1" applyFill="1" applyBorder="1" applyAlignment="1">
      <alignment horizontal="center" wrapText="1"/>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1" xfId="0" applyFont="1" applyFill="1" applyBorder="1" applyAlignment="1">
      <alignment horizontal="center"/>
    </xf>
    <xf numFmtId="0" fontId="3" fillId="2" borderId="11" xfId="0" applyFont="1" applyFill="1" applyBorder="1" applyAlignment="1">
      <alignment horizontal="center"/>
    </xf>
    <xf numFmtId="0" fontId="7" fillId="2" borderId="21" xfId="0" applyFont="1" applyFill="1" applyBorder="1" applyAlignment="1">
      <alignment horizontal="center"/>
    </xf>
    <xf numFmtId="0" fontId="7" fillId="2" borderId="11" xfId="0" applyFont="1" applyFill="1" applyBorder="1" applyAlignment="1">
      <alignment horizontal="center"/>
    </xf>
    <xf numFmtId="0" fontId="7" fillId="2" borderId="20" xfId="0" applyFont="1" applyFill="1" applyBorder="1" applyAlignment="1">
      <alignment horizontal="center"/>
    </xf>
    <xf numFmtId="0" fontId="11" fillId="2" borderId="0" xfId="20" applyFont="1" applyFill="1" applyAlignment="1">
      <alignment horizontal="left"/>
    </xf>
    <xf numFmtId="0" fontId="11" fillId="2" borderId="0" xfId="20" applyFont="1" applyFill="1" applyBorder="1" applyAlignment="1">
      <alignment horizontal="left"/>
    </xf>
    <xf numFmtId="0" fontId="9" fillId="2" borderId="0" xfId="0" applyFont="1" applyFill="1" applyBorder="1" applyAlignment="1">
      <alignment horizontal="center" vertical="center" wrapText="1"/>
    </xf>
    <xf numFmtId="0" fontId="8" fillId="2" borderId="13" xfId="0" applyFont="1" applyFill="1" applyBorder="1" applyAlignment="1">
      <alignment vertical="center"/>
    </xf>
    <xf numFmtId="0" fontId="8" fillId="2" borderId="12" xfId="0" applyFont="1" applyFill="1" applyBorder="1" applyAlignment="1">
      <alignment vertical="center"/>
    </xf>
  </cellXfs>
  <cellStyles count="12">
    <cellStyle name="Normal" xfId="0"/>
    <cellStyle name="Comma [0]" xfId="15"/>
    <cellStyle name="Currency [0]" xfId="16"/>
    <cellStyle name="Euro" xfId="17"/>
    <cellStyle name="Footnote" xfId="18"/>
    <cellStyle name="Followed Hyperlink" xfId="19"/>
    <cellStyle name="Hyperlink" xfId="20"/>
    <cellStyle name="Comma" xfId="21"/>
    <cellStyle name="Comma [0]"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723900</xdr:colOff>
      <xdr:row>16</xdr:row>
      <xdr:rowOff>133350</xdr:rowOff>
    </xdr:to>
    <xdr:sp>
      <xdr:nvSpPr>
        <xdr:cNvPr id="1" name="TextBox 1"/>
        <xdr:cNvSpPr txBox="1">
          <a:spLocks noChangeArrowheads="1"/>
        </xdr:cNvSpPr>
      </xdr:nvSpPr>
      <xdr:spPr>
        <a:xfrm>
          <a:off x="38100" y="19050"/>
          <a:ext cx="83058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Users' guide</a:t>
          </a:r>
          <a:r>
            <a:rPr lang="en-US" cap="none" sz="1100" b="0" i="0" u="none" baseline="0">
              <a:latin typeface="Arial"/>
              <a:ea typeface="Arial"/>
              <a:cs typeface="Arial"/>
            </a:rPr>
            <a:t>
The estimation model is very simple to use and has been built to allow readers  to alter the main parameters and observe its impact on the ultimate results 
To do this follow these instructions:
1) To see the parameters click on the link </a:t>
          </a:r>
          <a:r>
            <a:rPr lang="en-US" cap="none" sz="1100" b="0" i="0" u="sng" baseline="0">
              <a:solidFill>
                <a:srgbClr val="0000FF"/>
              </a:solidFill>
              <a:latin typeface="Arial"/>
              <a:ea typeface="Arial"/>
              <a:cs typeface="Arial"/>
            </a:rPr>
            <a:t>‘Go to Core Cost Parameters' </a:t>
          </a:r>
          <a:r>
            <a:rPr lang="en-US" cap="none" sz="1100" b="0" i="0" u="none" baseline="0">
              <a:solidFill>
                <a:srgbClr val="0000FF"/>
              </a:solidFill>
              <a:latin typeface="Arial"/>
              <a:ea typeface="Arial"/>
              <a:cs typeface="Arial"/>
            </a:rPr>
            <a:t> </a:t>
          </a:r>
          <a:r>
            <a:rPr lang="en-US" cap="none" sz="1100" b="0" i="0" u="none" baseline="0">
              <a:latin typeface="Arial"/>
              <a:ea typeface="Arial"/>
              <a:cs typeface="Arial"/>
            </a:rPr>
            <a:t>below. You can always come back to this page by clicking on </a:t>
          </a:r>
          <a:r>
            <a:rPr lang="en-US" cap="none" sz="1100" b="0" i="0" u="sng" baseline="0">
              <a:solidFill>
                <a:srgbClr val="0000FF"/>
              </a:solidFill>
              <a:latin typeface="Arial"/>
              <a:ea typeface="Arial"/>
              <a:cs typeface="Arial"/>
            </a:rPr>
            <a:t>Back to Presentation</a:t>
          </a:r>
          <a:r>
            <a:rPr lang="en-US" cap="none" sz="1100" b="0" i="0" u="none" baseline="0">
              <a:latin typeface="Arial"/>
              <a:ea typeface="Arial"/>
              <a:cs typeface="Arial"/>
            </a:rPr>
            <a:t>. 
2)  You will then have the choice of revising all the parameters that are in red.
3) All figures in red can be altered by typing the desired value (it is not necessary to first delete the old value)
4) These changes will have an immediate impact on the results 
5) To see how the results change in terms of cost estimates click on </a:t>
          </a:r>
          <a:r>
            <a:rPr lang="en-US" cap="none" sz="1100" b="0" i="0" u="sng" baseline="0">
              <a:solidFill>
                <a:srgbClr val="0000FF"/>
              </a:solidFill>
              <a:latin typeface="Arial"/>
              <a:ea typeface="Arial"/>
              <a:cs typeface="Arial"/>
            </a:rPr>
            <a:t>Go to Cost Estimates</a:t>
          </a:r>
          <a:r>
            <a:rPr lang="en-US" cap="none" sz="1100" b="0" i="0" u="none" baseline="0">
              <a:latin typeface="Arial"/>
              <a:ea typeface="Arial"/>
              <a:cs typeface="Arial"/>
            </a:rPr>
            <a:t>. These results are ready to be printed by variant. 
8) The last sub-file ´raw data´ is informative and it comprises the number of illiterates by age group and region. You can access the data by clicking on </a:t>
          </a:r>
          <a:r>
            <a:rPr lang="en-US" cap="none" sz="1100" b="0" i="0" u="sng" baseline="0">
              <a:solidFill>
                <a:srgbClr val="0000FF"/>
              </a:solidFill>
              <a:latin typeface="Arial"/>
              <a:ea typeface="Arial"/>
              <a:cs typeface="Arial"/>
            </a:rPr>
            <a:t>Go to Raw Data</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ebruiker\Local%20Settings\Temporary%20Internet%20Files\Content.IE5\MXT6NUXC\HDR2005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HDR05"/>
      <sheetName val="CCclasif"/>
      <sheetName val="Table 1"/>
      <sheetName val="Table 2"/>
      <sheetName val="Table 3"/>
      <sheetName val="Table 4"/>
      <sheetName val="Table 5"/>
      <sheetName val="Table 6"/>
      <sheetName val="Table 7"/>
      <sheetName val="Table 8"/>
      <sheetName val="Table 9"/>
      <sheetName val="Table 10"/>
      <sheetName val="Table 11"/>
      <sheetName val="Table 13"/>
      <sheetName val="Hoja1"/>
      <sheetName val="Table 14"/>
      <sheetName val="Table 15"/>
      <sheetName val="Table 17"/>
      <sheetName val="Table 18"/>
      <sheetName val="Table 19"/>
      <sheetName val="Table 20"/>
      <sheetName val="Table 22"/>
      <sheetName val="Table 25"/>
      <sheetName val="Table 26"/>
      <sheetName val="Table 28"/>
      <sheetName val="Table 29"/>
      <sheetName val="Table 30"/>
      <sheetName val="Table 31"/>
      <sheetName val="Table 32"/>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Documents%20and%20Settings\Eigenaar\Local%20Settings\Temporary%20Internet%20Files\Content.IE5\95TZG2FV\costingBurkinaFaso.xls#'Costs%20estimates'!D28" TargetMode="External" /><Relationship Id="rId2" Type="http://schemas.openxmlformats.org/officeDocument/2006/relationships/hyperlink" Target="file://C:\Documents%20and%20Settings\Eigenaar\Local%20Settings\Temporary%20Internet%20Files\Content.IE5\95TZG2FV\costingBurkinaFaso.xls#'Costs%20estimates'!d63" TargetMode="External" /><Relationship Id="rId3" Type="http://schemas.openxmlformats.org/officeDocument/2006/relationships/hyperlink" Target="file://C:\Documents%20and%20Settings\Eigenaar\Local%20Settings\Temporary%20Internet%20Files\Content.IE5\95TZG2FV\costingBurkinaFaso.xls#'Costs%20estimates'!d98" TargetMode="External" /><Relationship Id="rId4" Type="http://schemas.openxmlformats.org/officeDocument/2006/relationships/hyperlink" Target="file://C:\Documents%20and%20Settings\Eigenaar\Local%20Settings\Temporary%20Internet%20Files\Content.IE5\95TZG2FV\costingBURKINAfASO.xls#'Core%20Cost%20Parameters'!A1" TargetMode="External" /><Relationship Id="rId5" Type="http://schemas.openxmlformats.org/officeDocument/2006/relationships/hyperlink" Target="file://C:\Documents%20and%20Settings\Eigenaar\Local%20Settings\Temporary%20Internet%20Files\Content.IE5\95TZG2FV\costingBurkinaFaso.xls#Presentation!A19"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C:\Documents%20and%20Settings\Eigenaar\Local%20Settings\Temporary%20Internet%20Files\Content.IE5\95TZG2FV\costingBURKINAfASO.xls#'Core%20Cost%20Parameters'!A1" TargetMode="External" /><Relationship Id="rId2" Type="http://schemas.openxmlformats.org/officeDocument/2006/relationships/hyperlink" Target="file://C:\Documents%20and%20Settings\Eigenaar\Local%20Settings\Temporary%20Internet%20Files\Content.IE5\95TZG2FV\costingBurkinaFaso.xls#'Costs%20estimates'!b1" TargetMode="External" /><Relationship Id="rId3" Type="http://schemas.openxmlformats.org/officeDocument/2006/relationships/hyperlink" Target="file://C:\Documents%20and%20Settings\Eigenaar\Local%20Settings\Temporary%20Internet%20Files\Content.IE5\95TZG2FV\costingBurkinaFaso.xls#Presentation!A19"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85" zoomScaleNormal="85" workbookViewId="0" topLeftCell="A1">
      <selection activeCell="A19" sqref="A19"/>
    </sheetView>
  </sheetViews>
  <sheetFormatPr defaultColWidth="9.140625" defaultRowHeight="12.75"/>
  <cols>
    <col min="1" max="1" width="34.28125" style="0" customWidth="1"/>
    <col min="2" max="16384" width="11.421875" style="0" customWidth="1"/>
  </cols>
  <sheetData>
    <row r="1" spans="9:10" ht="12.75">
      <c r="I1" s="33"/>
      <c r="J1" s="33"/>
    </row>
    <row r="2" spans="9:10" ht="12.75">
      <c r="I2" s="33"/>
      <c r="J2" s="33"/>
    </row>
    <row r="3" spans="9:10" ht="12.75">
      <c r="I3" s="33"/>
      <c r="J3" s="33"/>
    </row>
    <row r="4" spans="9:10" ht="12.75">
      <c r="I4" s="33"/>
      <c r="J4" s="33"/>
    </row>
    <row r="5" spans="9:10" ht="12.75">
      <c r="I5" s="33"/>
      <c r="J5" s="33"/>
    </row>
    <row r="6" spans="9:10" ht="12.75">
      <c r="I6" s="33"/>
      <c r="J6" s="33"/>
    </row>
    <row r="7" spans="9:10" ht="12.75">
      <c r="I7" s="33"/>
      <c r="J7" s="33"/>
    </row>
    <row r="8" spans="9:10" ht="12.75">
      <c r="I8" s="33"/>
      <c r="J8" s="33"/>
    </row>
    <row r="9" spans="9:10" ht="12.75">
      <c r="I9" s="33"/>
      <c r="J9" s="33"/>
    </row>
    <row r="10" spans="9:10" ht="12.75">
      <c r="I10" s="33"/>
      <c r="J10" s="33"/>
    </row>
    <row r="11" spans="9:10" ht="12.75">
      <c r="I11" s="33"/>
      <c r="J11" s="33"/>
    </row>
    <row r="12" spans="9:10" ht="12.75">
      <c r="I12" s="33"/>
      <c r="J12" s="33"/>
    </row>
    <row r="13" spans="9:10" ht="12.75">
      <c r="I13" s="33"/>
      <c r="J13" s="33"/>
    </row>
    <row r="14" spans="9:10" ht="12.75">
      <c r="I14" s="33"/>
      <c r="J14" s="33"/>
    </row>
    <row r="15" spans="9:10" ht="12.75">
      <c r="I15" s="33"/>
      <c r="J15" s="33"/>
    </row>
    <row r="16" spans="9:10" ht="12.75">
      <c r="I16" s="33"/>
      <c r="J16" s="33"/>
    </row>
    <row r="17" spans="9:10" ht="12.75">
      <c r="I17" s="33"/>
      <c r="J17" s="33"/>
    </row>
    <row r="18" spans="1:10" ht="15">
      <c r="A18" s="62"/>
      <c r="B18" s="33"/>
      <c r="C18" s="33"/>
      <c r="D18" s="33"/>
      <c r="E18" s="33"/>
      <c r="F18" s="33"/>
      <c r="G18" s="33"/>
      <c r="H18" s="33"/>
      <c r="I18" s="33"/>
      <c r="J18" s="33"/>
    </row>
    <row r="19" spans="1:10" ht="15">
      <c r="A19" s="48" t="s">
        <v>14</v>
      </c>
      <c r="B19" s="62"/>
      <c r="C19" s="33"/>
      <c r="D19" s="33"/>
      <c r="E19" s="33"/>
      <c r="F19" s="33"/>
      <c r="G19" s="33"/>
      <c r="H19" s="33"/>
      <c r="I19" s="33"/>
      <c r="J19" s="33"/>
    </row>
    <row r="20" spans="1:10" ht="15">
      <c r="A20" s="48" t="s">
        <v>18</v>
      </c>
      <c r="B20" s="62"/>
      <c r="C20" s="33"/>
      <c r="D20" s="33"/>
      <c r="E20" s="33"/>
      <c r="F20" s="33"/>
      <c r="G20" s="33"/>
      <c r="H20" s="33"/>
      <c r="I20" s="33"/>
      <c r="J20" s="33"/>
    </row>
    <row r="21" spans="1:10" ht="15">
      <c r="A21" s="48" t="s">
        <v>13</v>
      </c>
      <c r="B21" s="62"/>
      <c r="C21" s="33"/>
      <c r="D21" s="33"/>
      <c r="E21" s="33"/>
      <c r="F21" s="33"/>
      <c r="G21" s="33"/>
      <c r="H21" s="33"/>
      <c r="I21" s="33"/>
      <c r="J21" s="33"/>
    </row>
    <row r="22" spans="1:10" ht="12.75">
      <c r="A22" s="33"/>
      <c r="B22" s="33"/>
      <c r="C22" s="33"/>
      <c r="D22" s="33"/>
      <c r="E22" s="33"/>
      <c r="F22" s="33"/>
      <c r="G22" s="33"/>
      <c r="H22" s="33"/>
      <c r="I22" s="33"/>
      <c r="J22" s="33"/>
    </row>
    <row r="23" spans="1:10" ht="12.75">
      <c r="A23" s="33"/>
      <c r="B23" s="33"/>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row r="27" spans="1:10" ht="12.75">
      <c r="A27" s="33"/>
      <c r="B27" s="33"/>
      <c r="C27" s="33"/>
      <c r="D27" s="33"/>
      <c r="E27" s="33"/>
      <c r="F27" s="33"/>
      <c r="G27" s="33"/>
      <c r="H27" s="33"/>
      <c r="I27" s="33"/>
      <c r="J27" s="33"/>
    </row>
    <row r="28" spans="1:10" ht="12.75">
      <c r="A28" s="33"/>
      <c r="B28" s="33"/>
      <c r="C28" s="33"/>
      <c r="D28" s="33"/>
      <c r="E28" s="33"/>
      <c r="F28" s="33"/>
      <c r="G28" s="33"/>
      <c r="H28" s="33"/>
      <c r="I28" s="33"/>
      <c r="J28" s="33"/>
    </row>
  </sheetData>
  <hyperlinks>
    <hyperlink ref="A19" location="'Core Cost Parameters'!A1" display="Go to Core Cost Parameters"/>
    <hyperlink ref="A20" location="'Costs Estimates'!A1" display="Go to Cost Estimates"/>
    <hyperlink ref="A21" location="'Raw Data'!A2" display="Go to Raw Data"/>
  </hyperlinks>
  <printOptions/>
  <pageMargins left="0.75" right="0.75" top="1" bottom="1" header="0" footer="0"/>
  <pageSetup fitToHeight="1" fitToWidth="1" horizontalDpi="300" verticalDpi="300" orientation="landscape" paperSize="9" scale="88" r:id="rId2"/>
  <drawing r:id="rId1"/>
</worksheet>
</file>

<file path=xl/worksheets/sheet2.xml><?xml version="1.0" encoding="utf-8"?>
<worksheet xmlns="http://schemas.openxmlformats.org/spreadsheetml/2006/main" xmlns:r="http://schemas.openxmlformats.org/officeDocument/2006/relationships">
  <sheetPr codeName="Hoja6"/>
  <dimension ref="A1:J26"/>
  <sheetViews>
    <sheetView zoomScale="80" zoomScaleNormal="80" workbookViewId="0" topLeftCell="A1">
      <selection activeCell="A23" sqref="A23"/>
    </sheetView>
  </sheetViews>
  <sheetFormatPr defaultColWidth="9.140625" defaultRowHeight="12.75"/>
  <cols>
    <col min="1" max="1" width="38.140625" style="0" customWidth="1"/>
    <col min="2" max="2" width="15.57421875" style="0" customWidth="1"/>
    <col min="3" max="3" width="17.421875" style="0" customWidth="1"/>
    <col min="4" max="5" width="11.421875" style="0" customWidth="1"/>
    <col min="6" max="6" width="12.7109375" style="0" bestFit="1" customWidth="1"/>
    <col min="7" max="16384" width="11.421875" style="0" customWidth="1"/>
  </cols>
  <sheetData>
    <row r="1" spans="1:10" ht="15.75">
      <c r="A1" s="36" t="s">
        <v>12</v>
      </c>
      <c r="B1" s="33"/>
      <c r="C1" s="33"/>
      <c r="D1" s="33"/>
      <c r="E1" s="33"/>
      <c r="F1" s="33"/>
      <c r="G1" s="33"/>
      <c r="H1" s="33"/>
      <c r="I1" s="33"/>
      <c r="J1" s="33"/>
    </row>
    <row r="2" spans="1:10" ht="13.5" thickBot="1">
      <c r="A2" s="37"/>
      <c r="B2" s="33"/>
      <c r="C2" s="33"/>
      <c r="D2" s="33"/>
      <c r="E2" s="33"/>
      <c r="F2" s="33"/>
      <c r="G2" s="33"/>
      <c r="H2" s="33"/>
      <c r="I2" s="33"/>
      <c r="J2" s="33"/>
    </row>
    <row r="3" spans="1:10" ht="13.5" thickBot="1">
      <c r="A3" s="37" t="s">
        <v>66</v>
      </c>
      <c r="B3" s="57">
        <v>0.1</v>
      </c>
      <c r="C3" s="57">
        <v>0.1</v>
      </c>
      <c r="D3" s="37" t="s">
        <v>67</v>
      </c>
      <c r="E3" s="33"/>
      <c r="F3" s="33"/>
      <c r="G3" s="33"/>
      <c r="H3" s="33"/>
      <c r="I3" s="33"/>
      <c r="J3" s="33"/>
    </row>
    <row r="4" spans="1:10" ht="13.5" thickBot="1">
      <c r="A4" s="37" t="s">
        <v>24</v>
      </c>
      <c r="B4" s="57">
        <v>0.03</v>
      </c>
      <c r="C4" s="33"/>
      <c r="D4" s="33"/>
      <c r="E4" s="33"/>
      <c r="F4" s="33"/>
      <c r="G4" s="33"/>
      <c r="H4" s="33"/>
      <c r="I4" s="33"/>
      <c r="J4" s="33"/>
    </row>
    <row r="5" spans="1:10" ht="12.75">
      <c r="A5" s="33"/>
      <c r="B5" s="33"/>
      <c r="C5" s="33"/>
      <c r="D5" s="33"/>
      <c r="E5" s="33"/>
      <c r="F5" s="33"/>
      <c r="G5" s="33"/>
      <c r="H5" s="33"/>
      <c r="I5" s="33"/>
      <c r="J5" s="33"/>
    </row>
    <row r="6" spans="1:10" ht="12.75" customHeight="1" thickBot="1">
      <c r="A6" s="38" t="s">
        <v>0</v>
      </c>
      <c r="B6" s="33"/>
      <c r="C6" s="39"/>
      <c r="D6" s="33"/>
      <c r="E6" s="33"/>
      <c r="F6" s="33"/>
      <c r="G6" s="33"/>
      <c r="H6" s="33"/>
      <c r="I6" s="33"/>
      <c r="J6" s="33"/>
    </row>
    <row r="7" spans="1:10" ht="13.5" thickBot="1">
      <c r="A7" s="40" t="s">
        <v>1</v>
      </c>
      <c r="B7" s="54">
        <v>400</v>
      </c>
      <c r="C7" s="41"/>
      <c r="D7" s="33"/>
      <c r="E7" s="33"/>
      <c r="F7" s="33"/>
      <c r="G7" s="33"/>
      <c r="H7" s="33"/>
      <c r="I7" s="33"/>
      <c r="J7" s="33"/>
    </row>
    <row r="8" spans="1:10" ht="26.25" thickBot="1">
      <c r="A8" s="40" t="s">
        <v>2</v>
      </c>
      <c r="B8" s="54">
        <v>5</v>
      </c>
      <c r="C8" s="42"/>
      <c r="D8" s="33"/>
      <c r="E8" s="33"/>
      <c r="F8" s="33"/>
      <c r="G8" s="33"/>
      <c r="H8" s="33"/>
      <c r="I8" s="33"/>
      <c r="J8" s="33"/>
    </row>
    <row r="9" spans="1:10" ht="26.25" thickBot="1">
      <c r="A9" s="43" t="s">
        <v>3</v>
      </c>
      <c r="B9" s="56">
        <f>1600/B7</f>
        <v>4</v>
      </c>
      <c r="C9" s="39"/>
      <c r="D9" s="44"/>
      <c r="E9" s="33"/>
      <c r="F9" s="33"/>
      <c r="G9" s="33"/>
      <c r="H9" s="33"/>
      <c r="I9" s="33"/>
      <c r="J9" s="33"/>
    </row>
    <row r="10" spans="1:10" ht="13.5" thickBot="1">
      <c r="A10" s="43" t="s">
        <v>4</v>
      </c>
      <c r="B10" s="55">
        <v>0.7</v>
      </c>
      <c r="C10" s="39"/>
      <c r="D10" s="33"/>
      <c r="E10" s="33"/>
      <c r="F10" s="33"/>
      <c r="G10" s="33"/>
      <c r="H10" s="33"/>
      <c r="I10" s="33"/>
      <c r="J10" s="33"/>
    </row>
    <row r="11" spans="1:10" ht="13.5" thickBot="1">
      <c r="A11" s="43" t="s">
        <v>5</v>
      </c>
      <c r="B11" s="54">
        <v>20</v>
      </c>
      <c r="C11" s="33"/>
      <c r="D11" s="33"/>
      <c r="E11" s="33"/>
      <c r="F11" s="33"/>
      <c r="G11" s="33"/>
      <c r="H11" s="33"/>
      <c r="I11" s="33"/>
      <c r="J11" s="33"/>
    </row>
    <row r="12" spans="1:10" ht="13.5" thickBot="1">
      <c r="A12" s="43" t="s">
        <v>6</v>
      </c>
      <c r="B12" s="54">
        <v>350</v>
      </c>
      <c r="C12" s="33"/>
      <c r="D12" s="33"/>
      <c r="E12" s="33"/>
      <c r="F12" s="33"/>
      <c r="G12" s="33"/>
      <c r="H12" s="33"/>
      <c r="I12" s="33"/>
      <c r="J12" s="33"/>
    </row>
    <row r="13" spans="1:10" ht="15.75">
      <c r="A13" s="38" t="s">
        <v>21</v>
      </c>
      <c r="B13" s="58">
        <f>+B8/($B$9*$B$10*$B$11)*B12</f>
        <v>31.25</v>
      </c>
      <c r="C13" s="33"/>
      <c r="D13" s="33"/>
      <c r="E13" s="33"/>
      <c r="F13" s="33"/>
      <c r="G13" s="33"/>
      <c r="H13" s="33"/>
      <c r="I13" s="33"/>
      <c r="J13" s="33"/>
    </row>
    <row r="14" spans="1:10" ht="7.5" customHeight="1" thickBot="1">
      <c r="A14" s="33"/>
      <c r="B14" s="33"/>
      <c r="C14" s="33"/>
      <c r="D14" s="33"/>
      <c r="E14" s="33"/>
      <c r="F14" s="33"/>
      <c r="G14" s="33"/>
      <c r="H14" s="33"/>
      <c r="I14" s="33"/>
      <c r="J14" s="33"/>
    </row>
    <row r="15" spans="1:10" ht="16.5" thickBot="1">
      <c r="A15" s="38" t="s">
        <v>22</v>
      </c>
      <c r="B15" s="59">
        <f>+B13*C15</f>
        <v>37.5</v>
      </c>
      <c r="C15" s="57">
        <v>1.2</v>
      </c>
      <c r="D15" s="33"/>
      <c r="E15" s="33"/>
      <c r="F15" s="33"/>
      <c r="G15" s="33"/>
      <c r="H15" s="33"/>
      <c r="I15" s="33"/>
      <c r="J15" s="33"/>
    </row>
    <row r="16" spans="1:10" ht="7.5" customHeight="1" thickBot="1">
      <c r="A16" s="33"/>
      <c r="B16" s="45"/>
      <c r="C16" s="46"/>
      <c r="D16" s="33"/>
      <c r="E16" s="33"/>
      <c r="F16" s="33"/>
      <c r="G16" s="33"/>
      <c r="H16" s="33"/>
      <c r="I16" s="33"/>
      <c r="J16" s="33"/>
    </row>
    <row r="17" spans="1:10" ht="16.5" thickBot="1">
      <c r="A17" s="38" t="s">
        <v>23</v>
      </c>
      <c r="B17" s="59">
        <f>+B13*C17</f>
        <v>13.75</v>
      </c>
      <c r="C17" s="57">
        <v>0.44</v>
      </c>
      <c r="D17" s="33"/>
      <c r="E17" s="47"/>
      <c r="F17" s="33"/>
      <c r="G17" s="33"/>
      <c r="H17" s="33"/>
      <c r="I17" s="33"/>
      <c r="J17" s="33"/>
    </row>
    <row r="18" spans="1:10" ht="12.75">
      <c r="A18" s="33"/>
      <c r="B18" s="33"/>
      <c r="C18" s="33"/>
      <c r="D18" s="33"/>
      <c r="E18" s="33"/>
      <c r="F18" s="33"/>
      <c r="G18" s="33"/>
      <c r="H18" s="33"/>
      <c r="I18" s="33"/>
      <c r="J18" s="33"/>
    </row>
    <row r="19" spans="1:10" ht="15">
      <c r="A19" s="48" t="s">
        <v>18</v>
      </c>
      <c r="B19" s="33"/>
      <c r="C19" s="33"/>
      <c r="D19" s="33"/>
      <c r="E19" s="33"/>
      <c r="F19" s="46"/>
      <c r="G19" s="33"/>
      <c r="H19" s="33"/>
      <c r="I19" s="33"/>
      <c r="J19" s="33"/>
    </row>
    <row r="20" spans="1:10" ht="15">
      <c r="A20" s="49"/>
      <c r="B20" s="33"/>
      <c r="C20" s="50"/>
      <c r="D20" s="33"/>
      <c r="E20" s="33"/>
      <c r="F20" s="46"/>
      <c r="G20" s="33"/>
      <c r="H20" s="33"/>
      <c r="I20" s="33"/>
      <c r="J20" s="33"/>
    </row>
    <row r="21" spans="1:10" ht="15">
      <c r="A21" s="48" t="s">
        <v>13</v>
      </c>
      <c r="B21" s="33"/>
      <c r="C21" s="7"/>
      <c r="D21" s="7"/>
      <c r="E21" s="51"/>
      <c r="F21" s="52"/>
      <c r="G21" s="7"/>
      <c r="H21" s="33"/>
      <c r="I21" s="33"/>
      <c r="J21" s="33"/>
    </row>
    <row r="22" spans="1:10" ht="15">
      <c r="A22" s="53"/>
      <c r="B22" s="50"/>
      <c r="C22" s="33"/>
      <c r="D22" s="33"/>
      <c r="E22" s="33"/>
      <c r="F22" s="33"/>
      <c r="G22" s="33"/>
      <c r="H22" s="33"/>
      <c r="I22" s="33"/>
      <c r="J22" s="33"/>
    </row>
    <row r="23" spans="1:10" ht="15">
      <c r="A23" s="31" t="s">
        <v>19</v>
      </c>
      <c r="B23" s="7"/>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sheetData>
  <hyperlinks>
    <hyperlink ref="A23" location="Presentation!A19" display="Back to Presentation"/>
    <hyperlink ref="A19" location="'Costs Estimates'!A1" display="Go to Cost Estimates"/>
    <hyperlink ref="A21" location="'Raw Data'!A2" display="Go to Raw Data"/>
  </hyperlink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115"/>
  <sheetViews>
    <sheetView zoomScale="75" zoomScaleNormal="75" workbookViewId="0" topLeftCell="A1">
      <selection activeCell="A2" sqref="A2"/>
    </sheetView>
  </sheetViews>
  <sheetFormatPr defaultColWidth="9.140625" defaultRowHeight="12.75"/>
  <cols>
    <col min="1" max="1" width="3.421875" style="1" customWidth="1"/>
    <col min="2" max="2" width="20.00390625" style="1" customWidth="1"/>
    <col min="3" max="3" width="13.7109375" style="1" customWidth="1"/>
    <col min="4" max="4" width="14.7109375" style="1" customWidth="1"/>
    <col min="5" max="5" width="13.7109375" style="1" customWidth="1"/>
    <col min="6" max="10" width="12.140625" style="1" customWidth="1"/>
    <col min="11" max="11" width="13.28125" style="1" customWidth="1"/>
    <col min="12" max="12" width="3.28125" style="1" customWidth="1"/>
    <col min="13" max="16384" width="11.421875" style="1" customWidth="1"/>
  </cols>
  <sheetData>
    <row r="1" spans="1:12" ht="15.75">
      <c r="A1" s="7"/>
      <c r="B1" s="28" t="s">
        <v>15</v>
      </c>
      <c r="C1" s="7"/>
      <c r="D1" s="7"/>
      <c r="E1" s="7"/>
      <c r="F1" s="7"/>
      <c r="G1" s="7"/>
      <c r="H1" s="7"/>
      <c r="I1" s="7"/>
      <c r="J1" s="7"/>
      <c r="K1" s="7"/>
      <c r="L1" s="7"/>
    </row>
    <row r="2" spans="1:12" ht="12.75">
      <c r="A2" s="7"/>
      <c r="B2" s="7"/>
      <c r="C2" s="7"/>
      <c r="D2" s="7"/>
      <c r="E2" s="7"/>
      <c r="F2" s="7"/>
      <c r="G2" s="7"/>
      <c r="H2" s="7"/>
      <c r="I2" s="7"/>
      <c r="J2" s="7"/>
      <c r="K2" s="7"/>
      <c r="L2" s="7"/>
    </row>
    <row r="3" spans="1:12" ht="15">
      <c r="A3" s="7"/>
      <c r="B3" s="84" t="s">
        <v>16</v>
      </c>
      <c r="C3" s="84"/>
      <c r="D3" s="84"/>
      <c r="E3" s="7"/>
      <c r="F3" s="7"/>
      <c r="G3" s="7"/>
      <c r="H3" s="7"/>
      <c r="I3" s="7"/>
      <c r="J3" s="7"/>
      <c r="K3" s="7"/>
      <c r="L3" s="7"/>
    </row>
    <row r="4" spans="1:12" ht="15">
      <c r="A4" s="7"/>
      <c r="B4" s="85" t="s">
        <v>20</v>
      </c>
      <c r="C4" s="85"/>
      <c r="D4" s="85"/>
      <c r="E4" s="7"/>
      <c r="F4" s="7"/>
      <c r="G4" s="7"/>
      <c r="H4" s="7"/>
      <c r="I4" s="7"/>
      <c r="J4" s="7"/>
      <c r="K4" s="7"/>
      <c r="L4" s="7"/>
    </row>
    <row r="5" spans="1:12" ht="15">
      <c r="A5" s="7"/>
      <c r="B5" s="85" t="s">
        <v>17</v>
      </c>
      <c r="C5" s="85"/>
      <c r="D5" s="85"/>
      <c r="E5" s="7"/>
      <c r="F5" s="7"/>
      <c r="G5" s="7"/>
      <c r="H5" s="7"/>
      <c r="I5" s="7"/>
      <c r="J5" s="7"/>
      <c r="K5" s="7"/>
      <c r="L5" s="7"/>
    </row>
    <row r="6" spans="1:12" ht="15">
      <c r="A6" s="7"/>
      <c r="B6" s="29"/>
      <c r="C6" s="29"/>
      <c r="D6" s="30"/>
      <c r="E6" s="7"/>
      <c r="F6" s="7"/>
      <c r="G6" s="7"/>
      <c r="H6" s="7"/>
      <c r="I6" s="7"/>
      <c r="J6" s="7"/>
      <c r="K6" s="7"/>
      <c r="L6" s="7"/>
    </row>
    <row r="7" spans="1:12" ht="15">
      <c r="A7" s="7"/>
      <c r="B7" s="84" t="s">
        <v>14</v>
      </c>
      <c r="C7" s="84"/>
      <c r="D7" s="84"/>
      <c r="E7" s="7"/>
      <c r="F7" s="7"/>
      <c r="G7" s="7"/>
      <c r="H7" s="7"/>
      <c r="I7" s="7"/>
      <c r="J7" s="7"/>
      <c r="K7" s="7"/>
      <c r="L7" s="7"/>
    </row>
    <row r="8" spans="1:12" ht="15">
      <c r="A8" s="7"/>
      <c r="B8" s="85" t="s">
        <v>19</v>
      </c>
      <c r="C8" s="85"/>
      <c r="D8" s="85"/>
      <c r="E8" s="7"/>
      <c r="F8" s="7"/>
      <c r="G8" s="7"/>
      <c r="H8" s="7"/>
      <c r="I8" s="7"/>
      <c r="J8" s="7"/>
      <c r="K8" s="7"/>
      <c r="L8" s="7"/>
    </row>
    <row r="9" spans="1:12" ht="15.75" thickBot="1">
      <c r="A9" s="7"/>
      <c r="B9" s="31"/>
      <c r="C9" s="7"/>
      <c r="D9" s="7"/>
      <c r="E9" s="7"/>
      <c r="F9" s="7"/>
      <c r="G9" s="7"/>
      <c r="H9" s="7"/>
      <c r="I9" s="7"/>
      <c r="J9" s="7"/>
      <c r="K9" s="7"/>
      <c r="L9" s="7"/>
    </row>
    <row r="10" spans="1:12" ht="18">
      <c r="A10" s="2"/>
      <c r="B10" s="3"/>
      <c r="C10" s="3"/>
      <c r="D10" s="4" t="s">
        <v>50</v>
      </c>
      <c r="E10" s="3"/>
      <c r="F10" s="3"/>
      <c r="G10" s="3"/>
      <c r="H10" s="26"/>
      <c r="I10" s="3"/>
      <c r="J10" s="3"/>
      <c r="K10" s="12" t="s">
        <v>11</v>
      </c>
      <c r="L10" s="5"/>
    </row>
    <row r="11" spans="1:12" ht="13.5" thickBot="1">
      <c r="A11" s="6"/>
      <c r="B11" s="7"/>
      <c r="C11" s="7"/>
      <c r="D11" s="7"/>
      <c r="E11" s="7"/>
      <c r="F11" s="7"/>
      <c r="G11" s="7"/>
      <c r="H11" s="7"/>
      <c r="I11" s="7"/>
      <c r="J11" s="7"/>
      <c r="K11" s="7"/>
      <c r="L11" s="8"/>
    </row>
    <row r="12" spans="1:12" ht="13.5" thickBot="1">
      <c r="A12" s="6"/>
      <c r="B12" s="71" t="s">
        <v>10</v>
      </c>
      <c r="C12" s="79" t="s">
        <v>52</v>
      </c>
      <c r="D12" s="79"/>
      <c r="E12" s="79"/>
      <c r="F12" s="79"/>
      <c r="G12" s="79"/>
      <c r="H12" s="79"/>
      <c r="I12" s="79"/>
      <c r="J12" s="79"/>
      <c r="K12" s="80"/>
      <c r="L12" s="8"/>
    </row>
    <row r="13" spans="1:12" ht="13.5" thickBot="1">
      <c r="A13" s="6"/>
      <c r="B13" s="72"/>
      <c r="C13" s="81" t="s">
        <v>29</v>
      </c>
      <c r="D13" s="81"/>
      <c r="E13" s="82"/>
      <c r="F13" s="83" t="s">
        <v>28</v>
      </c>
      <c r="G13" s="81"/>
      <c r="H13" s="82"/>
      <c r="I13" s="83" t="s">
        <v>53</v>
      </c>
      <c r="J13" s="81"/>
      <c r="K13" s="82"/>
      <c r="L13" s="8"/>
    </row>
    <row r="14" spans="1:12" ht="13.5" thickBot="1">
      <c r="A14" s="6"/>
      <c r="B14" s="73"/>
      <c r="C14" s="13" t="s">
        <v>25</v>
      </c>
      <c r="D14" s="13" t="s">
        <v>26</v>
      </c>
      <c r="E14" s="13" t="s">
        <v>27</v>
      </c>
      <c r="F14" s="13" t="s">
        <v>25</v>
      </c>
      <c r="G14" s="13" t="s">
        <v>26</v>
      </c>
      <c r="H14" s="13" t="s">
        <v>27</v>
      </c>
      <c r="I14" s="13" t="s">
        <v>25</v>
      </c>
      <c r="J14" s="13" t="s">
        <v>26</v>
      </c>
      <c r="K14" s="13" t="s">
        <v>27</v>
      </c>
      <c r="L14" s="8"/>
    </row>
    <row r="15" spans="1:12" ht="12.75">
      <c r="A15" s="6"/>
      <c r="B15" s="14" t="s">
        <v>30</v>
      </c>
      <c r="C15" s="15">
        <f>+'Raw Data'!B10*'Core Cost Parameters'!$B$13*(1+'Core Cost Parameters'!$B$3)</f>
        <v>11758415.625000002</v>
      </c>
      <c r="D15" s="15">
        <f>+'Raw Data'!C10*'Core Cost Parameters'!$B$13*(1+'Core Cost Parameters'!$B$3)</f>
        <v>9499359.375</v>
      </c>
      <c r="E15" s="15">
        <f>+D15+C15</f>
        <v>21257775</v>
      </c>
      <c r="F15" s="15">
        <f>+'Raw Data'!E10*'Core Cost Parameters'!$B$13*(1-'Core Cost Parameters'!$C$3)</f>
        <v>733809.375</v>
      </c>
      <c r="G15" s="15">
        <f>+'Raw Data'!F10*'Core Cost Parameters'!$B$13*(1-'Core Cost Parameters'!$C$3)</f>
        <v>593184.375</v>
      </c>
      <c r="H15" s="15">
        <f>+G15+F15</f>
        <v>1326993.75</v>
      </c>
      <c r="I15" s="15">
        <f aca="true" t="shared" si="0" ref="I15:I24">+F15+C15</f>
        <v>12492225.000000002</v>
      </c>
      <c r="J15" s="15">
        <f aca="true" t="shared" si="1" ref="J15:J24">+G15+D15</f>
        <v>10092543.75</v>
      </c>
      <c r="K15" s="15">
        <f>+H15+E15</f>
        <v>22584768.75</v>
      </c>
      <c r="L15" s="8"/>
    </row>
    <row r="16" spans="1:12" ht="12.75">
      <c r="A16" s="6"/>
      <c r="B16" s="14" t="s">
        <v>31</v>
      </c>
      <c r="C16" s="15">
        <f>+'Raw Data'!B11*'Core Cost Parameters'!$B$13*(1+'Core Cost Parameters'!$B$3)</f>
        <v>14240875.000000002</v>
      </c>
      <c r="D16" s="15">
        <f>+'Raw Data'!C11*'Core Cost Parameters'!$B$13*(1+'Core Cost Parameters'!$B$3)</f>
        <v>10101746.875</v>
      </c>
      <c r="E16" s="15">
        <f aca="true" t="shared" si="2" ref="E16:E24">+D16+C16</f>
        <v>24342621.875</v>
      </c>
      <c r="F16" s="15">
        <f>+'Raw Data'!E11*'Core Cost Parameters'!$B$13*(1-'Core Cost Parameters'!$C$3)</f>
        <v>3902653.125</v>
      </c>
      <c r="G16" s="15">
        <f>+'Raw Data'!F11*'Core Cost Parameters'!$B$13*(1-'Core Cost Parameters'!$C$3)</f>
        <v>2665434.375</v>
      </c>
      <c r="H16" s="15">
        <f>+G16+F16</f>
        <v>6568087.5</v>
      </c>
      <c r="I16" s="15">
        <f t="shared" si="0"/>
        <v>18143528.125</v>
      </c>
      <c r="J16" s="15">
        <f t="shared" si="1"/>
        <v>12767181.25</v>
      </c>
      <c r="K16" s="15">
        <f aca="true" t="shared" si="3" ref="K16:K24">+H16+E16</f>
        <v>30910709.375</v>
      </c>
      <c r="L16" s="8"/>
    </row>
    <row r="17" spans="1:12" ht="12.75">
      <c r="A17" s="6"/>
      <c r="B17" s="14" t="s">
        <v>32</v>
      </c>
      <c r="C17" s="15">
        <f>+'Raw Data'!B12*'Core Cost Parameters'!$B$13*(1+'Core Cost Parameters'!$B$3)</f>
        <v>8917321.875</v>
      </c>
      <c r="D17" s="15">
        <f>+'Raw Data'!C12*'Core Cost Parameters'!$B$13*(1+'Core Cost Parameters'!$B$3)</f>
        <v>6642006.250000001</v>
      </c>
      <c r="E17" s="15">
        <f t="shared" si="2"/>
        <v>15559328.125</v>
      </c>
      <c r="F17" s="15">
        <f>+'Raw Data'!E12*'Core Cost Parameters'!$B$13*(1-'Core Cost Parameters'!$C$3)</f>
        <v>806259.375</v>
      </c>
      <c r="G17" s="15">
        <f>+'Raw Data'!F12*'Core Cost Parameters'!$B$13*(1-'Core Cost Parameters'!$C$3)</f>
        <v>574875</v>
      </c>
      <c r="H17" s="15">
        <f aca="true" t="shared" si="4" ref="H17:H24">+G17+F17</f>
        <v>1381134.375</v>
      </c>
      <c r="I17" s="15">
        <f t="shared" si="0"/>
        <v>9723581.25</v>
      </c>
      <c r="J17" s="15">
        <f t="shared" si="1"/>
        <v>7216881.250000001</v>
      </c>
      <c r="K17" s="15">
        <f t="shared" si="3"/>
        <v>16940462.5</v>
      </c>
      <c r="L17" s="8"/>
    </row>
    <row r="18" spans="1:12" ht="12.75">
      <c r="A18" s="6"/>
      <c r="B18" s="14" t="s">
        <v>33</v>
      </c>
      <c r="C18" s="15">
        <f>+'Raw Data'!B13*'Core Cost Parameters'!$B$13*(1+'Core Cost Parameters'!$B$3)</f>
        <v>10313084.375</v>
      </c>
      <c r="D18" s="15">
        <f>+'Raw Data'!C13*'Core Cost Parameters'!$B$13*(1+'Core Cost Parameters'!$B$3)</f>
        <v>7539709.375000001</v>
      </c>
      <c r="E18" s="15">
        <f t="shared" si="2"/>
        <v>17852793.75</v>
      </c>
      <c r="F18" s="15">
        <f>+'Raw Data'!E13*'Core Cost Parameters'!$B$13*(1-'Core Cost Parameters'!$C$3)</f>
        <v>500231.25</v>
      </c>
      <c r="G18" s="15">
        <f>+'Raw Data'!F13*'Core Cost Parameters'!$B$13*(1-'Core Cost Parameters'!$C$3)</f>
        <v>352940.625</v>
      </c>
      <c r="H18" s="15">
        <f t="shared" si="4"/>
        <v>853171.875</v>
      </c>
      <c r="I18" s="15">
        <f t="shared" si="0"/>
        <v>10813315.625</v>
      </c>
      <c r="J18" s="15">
        <f t="shared" si="1"/>
        <v>7892650.000000001</v>
      </c>
      <c r="K18" s="15">
        <f t="shared" si="3"/>
        <v>18705965.625</v>
      </c>
      <c r="L18" s="8"/>
    </row>
    <row r="19" spans="1:12" ht="12.75">
      <c r="A19" s="6"/>
      <c r="B19" s="14" t="s">
        <v>8</v>
      </c>
      <c r="C19" s="15">
        <f>+'Raw Data'!B14*'Core Cost Parameters'!$B$13*(1+'Core Cost Parameters'!$B$3)</f>
        <v>9603481.25</v>
      </c>
      <c r="D19" s="15">
        <f>+'Raw Data'!C14*'Core Cost Parameters'!$B$13*(1+'Core Cost Parameters'!$B$3)</f>
        <v>6177084.375000001</v>
      </c>
      <c r="E19" s="15">
        <f t="shared" si="2"/>
        <v>15780565.625</v>
      </c>
      <c r="F19" s="15">
        <f>+'Raw Data'!E14*'Core Cost Parameters'!$B$13*(1-'Core Cost Parameters'!$C$3)</f>
        <v>892743.75</v>
      </c>
      <c r="G19" s="15">
        <f>+'Raw Data'!F14*'Core Cost Parameters'!$B$13*(1-'Core Cost Parameters'!$C$3)</f>
        <v>521746.875</v>
      </c>
      <c r="H19" s="15">
        <f t="shared" si="4"/>
        <v>1414490.625</v>
      </c>
      <c r="I19" s="15">
        <f t="shared" si="0"/>
        <v>10496225</v>
      </c>
      <c r="J19" s="15">
        <f t="shared" si="1"/>
        <v>6698831.250000001</v>
      </c>
      <c r="K19" s="15">
        <f t="shared" si="3"/>
        <v>17195056.25</v>
      </c>
      <c r="L19" s="8"/>
    </row>
    <row r="20" spans="1:12" ht="12.75">
      <c r="A20" s="6"/>
      <c r="B20" s="14" t="s">
        <v>34</v>
      </c>
      <c r="C20" s="15">
        <f>+'Raw Data'!B15*'Core Cost Parameters'!$B$13*(1+'Core Cost Parameters'!$B$3)</f>
        <v>8848846.875</v>
      </c>
      <c r="D20" s="15">
        <f>+'Raw Data'!C15*'Core Cost Parameters'!$B$13*(1+'Core Cost Parameters'!$B$3)</f>
        <v>7585187.500000001</v>
      </c>
      <c r="E20" s="15">
        <f t="shared" si="2"/>
        <v>16434034.375</v>
      </c>
      <c r="F20" s="15">
        <f>+'Raw Data'!E15*'Core Cost Parameters'!$B$13*(1-'Core Cost Parameters'!$C$3)</f>
        <v>379856.25</v>
      </c>
      <c r="G20" s="15">
        <f>+'Raw Data'!F15*'Core Cost Parameters'!$B$13*(1-'Core Cost Parameters'!$C$3)</f>
        <v>319471.875</v>
      </c>
      <c r="H20" s="15">
        <f t="shared" si="4"/>
        <v>699328.125</v>
      </c>
      <c r="I20" s="15">
        <f t="shared" si="0"/>
        <v>9228703.125</v>
      </c>
      <c r="J20" s="15">
        <f t="shared" si="1"/>
        <v>7904659.375000001</v>
      </c>
      <c r="K20" s="15">
        <f t="shared" si="3"/>
        <v>17133362.5</v>
      </c>
      <c r="L20" s="8"/>
    </row>
    <row r="21" spans="1:12" ht="12.75">
      <c r="A21" s="6"/>
      <c r="B21" s="14" t="s">
        <v>9</v>
      </c>
      <c r="C21" s="15">
        <f>+'Raw Data'!B16*'Core Cost Parameters'!$B$13*(1+'Core Cost Parameters'!$B$3)</f>
        <v>10167850</v>
      </c>
      <c r="D21" s="15">
        <f>+'Raw Data'!C16*'Core Cost Parameters'!$B$13*(1+'Core Cost Parameters'!$B$3)</f>
        <v>6799718.750000001</v>
      </c>
      <c r="E21" s="15">
        <f t="shared" si="2"/>
        <v>16967568.75</v>
      </c>
      <c r="F21" s="15">
        <f>+'Raw Data'!E16*'Core Cost Parameters'!$B$13*(1-'Core Cost Parameters'!$C$3)</f>
        <v>760781.25</v>
      </c>
      <c r="G21" s="15">
        <f>+'Raw Data'!F16*'Core Cost Parameters'!$B$13*(1-'Core Cost Parameters'!$C$3)</f>
        <v>511425</v>
      </c>
      <c r="H21" s="15">
        <f t="shared" si="4"/>
        <v>1272206.25</v>
      </c>
      <c r="I21" s="15">
        <f t="shared" si="0"/>
        <v>10928631.25</v>
      </c>
      <c r="J21" s="15">
        <f t="shared" si="1"/>
        <v>7311143.750000001</v>
      </c>
      <c r="K21" s="15">
        <f t="shared" si="3"/>
        <v>18239775</v>
      </c>
      <c r="L21" s="8"/>
    </row>
    <row r="22" spans="1:12" ht="12.75">
      <c r="A22" s="6"/>
      <c r="B22" s="14" t="s">
        <v>35</v>
      </c>
      <c r="C22" s="15">
        <f>+'Raw Data'!B17*'Core Cost Parameters'!$B$13*(1+'Core Cost Parameters'!$B$3)</f>
        <v>7959565.625000001</v>
      </c>
      <c r="D22" s="15">
        <f>+'Raw Data'!C17*'Core Cost Parameters'!$B$13*(1+'Core Cost Parameters'!$B$3)</f>
        <v>7147696.875000001</v>
      </c>
      <c r="E22" s="15">
        <f t="shared" si="2"/>
        <v>15107262.500000002</v>
      </c>
      <c r="F22" s="15">
        <f>+'Raw Data'!E17*'Core Cost Parameters'!$B$13*(1-'Core Cost Parameters'!$C$3)</f>
        <v>227840.625</v>
      </c>
      <c r="G22" s="15">
        <f>+'Raw Data'!F17*'Core Cost Parameters'!$B$13*(1-'Core Cost Parameters'!$C$3)</f>
        <v>206971.875</v>
      </c>
      <c r="H22" s="15">
        <f t="shared" si="4"/>
        <v>434812.5</v>
      </c>
      <c r="I22" s="15">
        <f t="shared" si="0"/>
        <v>8187406.250000001</v>
      </c>
      <c r="J22" s="15">
        <f t="shared" si="1"/>
        <v>7354668.750000001</v>
      </c>
      <c r="K22" s="15">
        <f t="shared" si="3"/>
        <v>15542075.000000002</v>
      </c>
      <c r="L22" s="8"/>
    </row>
    <row r="23" spans="1:12" ht="12.75">
      <c r="A23" s="6"/>
      <c r="B23" s="14" t="s">
        <v>36</v>
      </c>
      <c r="C23" s="15">
        <f>+'Raw Data'!B18*'Core Cost Parameters'!$B$13*(1+'Core Cost Parameters'!$B$3)</f>
        <v>5401068.75</v>
      </c>
      <c r="D23" s="15">
        <f>+'Raw Data'!C18*'Core Cost Parameters'!$B$13*(1+'Core Cost Parameters'!$B$3)</f>
        <v>4027306.2500000005</v>
      </c>
      <c r="E23" s="15">
        <f t="shared" si="2"/>
        <v>9428375</v>
      </c>
      <c r="F23" s="15">
        <f>+'Raw Data'!E18*'Core Cost Parameters'!$B$13*(1-'Core Cost Parameters'!$C$3)</f>
        <v>155446.875</v>
      </c>
      <c r="G23" s="15">
        <f>+'Raw Data'!F18*'Core Cost Parameters'!$B$13*(1-'Core Cost Parameters'!$C$3)</f>
        <v>117787.5</v>
      </c>
      <c r="H23" s="15">
        <f t="shared" si="4"/>
        <v>273234.375</v>
      </c>
      <c r="I23" s="15">
        <f t="shared" si="0"/>
        <v>5556515.625</v>
      </c>
      <c r="J23" s="15">
        <f t="shared" si="1"/>
        <v>4145093.7500000005</v>
      </c>
      <c r="K23" s="15">
        <f t="shared" si="3"/>
        <v>9701609.375</v>
      </c>
      <c r="L23" s="8"/>
    </row>
    <row r="24" spans="1:12" ht="13.5" thickBot="1">
      <c r="A24" s="6"/>
      <c r="B24" s="14" t="s">
        <v>37</v>
      </c>
      <c r="C24" s="15">
        <f>+'Raw Data'!B19*'Core Cost Parameters'!$B$13*(1+'Core Cost Parameters'!$B$3)</f>
        <v>10029215.625</v>
      </c>
      <c r="D24" s="15">
        <f>+'Raw Data'!C19*'Core Cost Parameters'!$B$13*(1+'Core Cost Parameters'!$B$3)</f>
        <v>7617878.125000001</v>
      </c>
      <c r="E24" s="15">
        <f t="shared" si="2"/>
        <v>17647093.75</v>
      </c>
      <c r="F24" s="15">
        <f>+'Raw Data'!E19*'Core Cost Parameters'!$B$13*(1-'Core Cost Parameters'!$C$3)</f>
        <v>2957653.125</v>
      </c>
      <c r="G24" s="15">
        <f>+'Raw Data'!F19*'Core Cost Parameters'!$B$13*(1-'Core Cost Parameters'!$C$3)</f>
        <v>2206378.125</v>
      </c>
      <c r="H24" s="15">
        <f t="shared" si="4"/>
        <v>5164031.25</v>
      </c>
      <c r="I24" s="15">
        <f t="shared" si="0"/>
        <v>12986868.75</v>
      </c>
      <c r="J24" s="15">
        <f t="shared" si="1"/>
        <v>9824256.25</v>
      </c>
      <c r="K24" s="15">
        <f t="shared" si="3"/>
        <v>22811125</v>
      </c>
      <c r="L24" s="8"/>
    </row>
    <row r="25" spans="1:12" ht="13.5" thickBot="1">
      <c r="A25" s="6"/>
      <c r="B25" s="16" t="s">
        <v>38</v>
      </c>
      <c r="C25" s="17">
        <f>SUM(C15:C24)</f>
        <v>97239725</v>
      </c>
      <c r="D25" s="17">
        <f aca="true" t="shared" si="5" ref="D25:K25">SUM(D15:D24)</f>
        <v>73137693.75</v>
      </c>
      <c r="E25" s="17">
        <f t="shared" si="5"/>
        <v>170377418.75</v>
      </c>
      <c r="F25" s="17">
        <f t="shared" si="5"/>
        <v>11317275</v>
      </c>
      <c r="G25" s="17">
        <f t="shared" si="5"/>
        <v>8070215.625</v>
      </c>
      <c r="H25" s="17">
        <f t="shared" si="5"/>
        <v>19387490.625</v>
      </c>
      <c r="I25" s="17">
        <f t="shared" si="5"/>
        <v>108557000</v>
      </c>
      <c r="J25" s="17">
        <f t="shared" si="5"/>
        <v>81207909.375</v>
      </c>
      <c r="K25" s="17">
        <f t="shared" si="5"/>
        <v>189764909.375</v>
      </c>
      <c r="L25" s="8"/>
    </row>
    <row r="26" spans="1:12" ht="12.75">
      <c r="A26" s="6"/>
      <c r="B26" s="1" t="s">
        <v>62</v>
      </c>
      <c r="C26" s="7"/>
      <c r="D26" s="7"/>
      <c r="E26" s="7"/>
      <c r="F26" s="7"/>
      <c r="G26" s="7"/>
      <c r="H26" s="7"/>
      <c r="I26" s="7"/>
      <c r="J26" s="7"/>
      <c r="K26" s="7"/>
      <c r="L26" s="8"/>
    </row>
    <row r="27" spans="1:12" ht="13.5" thickBot="1">
      <c r="A27" s="6"/>
      <c r="B27" s="7" t="s">
        <v>51</v>
      </c>
      <c r="C27" s="7"/>
      <c r="D27" s="7"/>
      <c r="E27" s="7"/>
      <c r="F27" s="7"/>
      <c r="G27" s="7"/>
      <c r="H27" s="7"/>
      <c r="I27" s="7"/>
      <c r="J27" s="7"/>
      <c r="K27" s="7"/>
      <c r="L27" s="8"/>
    </row>
    <row r="28" spans="1:12" ht="25.5" customHeight="1" thickBot="1">
      <c r="A28" s="6"/>
      <c r="B28" s="7"/>
      <c r="C28" s="7"/>
      <c r="D28" s="77" t="s">
        <v>7</v>
      </c>
      <c r="E28" s="74" t="s">
        <v>54</v>
      </c>
      <c r="F28" s="75"/>
      <c r="G28" s="76"/>
      <c r="H28" s="7"/>
      <c r="I28" s="7"/>
      <c r="J28" s="7"/>
      <c r="K28" s="7"/>
      <c r="L28" s="8"/>
    </row>
    <row r="29" spans="1:12" ht="13.5" thickBot="1">
      <c r="A29" s="6"/>
      <c r="B29" s="7"/>
      <c r="C29" s="7"/>
      <c r="D29" s="78"/>
      <c r="E29" s="18" t="s">
        <v>29</v>
      </c>
      <c r="F29" s="18" t="s">
        <v>28</v>
      </c>
      <c r="G29" s="18" t="s">
        <v>27</v>
      </c>
      <c r="H29" s="7"/>
      <c r="I29" s="7"/>
      <c r="J29" s="7"/>
      <c r="K29" s="7"/>
      <c r="L29" s="8"/>
    </row>
    <row r="30" spans="1:12" ht="12.75">
      <c r="A30" s="6"/>
      <c r="B30" s="7"/>
      <c r="C30" s="7"/>
      <c r="D30" s="21" t="s">
        <v>39</v>
      </c>
      <c r="E30" s="24">
        <f>+'Raw Data'!B25*'Core Cost Parameters'!$B$13*(1+'Core Cost Parameters'!$B$3)</f>
        <v>32955492.573807444</v>
      </c>
      <c r="F30" s="24">
        <f>+'Raw Data'!C25*'Core Cost Parameters'!$B$13*(1-'Core Cost Parameters'!$C$3)</f>
        <v>2611657.5953151607</v>
      </c>
      <c r="G30" s="24">
        <f>+F30+E30</f>
        <v>35567150.16912261</v>
      </c>
      <c r="H30" s="7"/>
      <c r="I30" s="7"/>
      <c r="J30" s="7"/>
      <c r="K30" s="7"/>
      <c r="L30" s="8"/>
    </row>
    <row r="31" spans="1:12" ht="12.75">
      <c r="A31" s="6"/>
      <c r="B31" s="7"/>
      <c r="C31" s="7"/>
      <c r="D31" s="22" t="s">
        <v>40</v>
      </c>
      <c r="E31" s="25">
        <f>+'Raw Data'!B26*'Core Cost Parameters'!$B$13*(1+'Core Cost Parameters'!$B$3)</f>
        <v>25780157.271592915</v>
      </c>
      <c r="F31" s="25">
        <f>+'Raw Data'!C26*'Core Cost Parameters'!$B$13*(1-'Core Cost Parameters'!$C$3)</f>
        <v>2706441.3718062188</v>
      </c>
      <c r="G31" s="25">
        <f aca="true" t="shared" si="6" ref="G31:G40">+F31+E31</f>
        <v>28486598.643399134</v>
      </c>
      <c r="H31" s="7"/>
      <c r="I31" s="7"/>
      <c r="J31" s="7"/>
      <c r="K31" s="7"/>
      <c r="L31" s="8"/>
    </row>
    <row r="32" spans="1:12" ht="12.75">
      <c r="A32" s="6"/>
      <c r="B32" s="7"/>
      <c r="C32" s="7"/>
      <c r="D32" s="22" t="s">
        <v>41</v>
      </c>
      <c r="E32" s="25">
        <f>+'Raw Data'!B27*'Core Cost Parameters'!$B$13*(1+'Core Cost Parameters'!$B$3)</f>
        <v>17921172.381607577</v>
      </c>
      <c r="F32" s="25">
        <f>+'Raw Data'!C27*'Core Cost Parameters'!$B$13*(1-'Core Cost Parameters'!$C$3)</f>
        <v>2419173.6184410104</v>
      </c>
      <c r="G32" s="25">
        <f t="shared" si="6"/>
        <v>20340346.00004859</v>
      </c>
      <c r="H32" s="7"/>
      <c r="I32" s="7"/>
      <c r="J32" s="7"/>
      <c r="K32" s="7"/>
      <c r="L32" s="8"/>
    </row>
    <row r="33" spans="1:12" ht="12.75">
      <c r="A33" s="6"/>
      <c r="B33" s="7"/>
      <c r="C33" s="7"/>
      <c r="D33" s="22" t="s">
        <v>42</v>
      </c>
      <c r="E33" s="25">
        <f>+'Raw Data'!B28*'Core Cost Parameters'!$B$13*(1+'Core Cost Parameters'!$B$3)</f>
        <v>16262202.617746288</v>
      </c>
      <c r="F33" s="25">
        <f>+'Raw Data'!C28*'Core Cost Parameters'!$B$13*(1-'Core Cost Parameters'!$C$3)</f>
        <v>2208121.7427875875</v>
      </c>
      <c r="G33" s="25">
        <f t="shared" si="6"/>
        <v>18470324.360533874</v>
      </c>
      <c r="H33" s="7"/>
      <c r="I33" s="7"/>
      <c r="J33" s="7"/>
      <c r="K33" s="7"/>
      <c r="L33" s="8"/>
    </row>
    <row r="34" spans="1:12" ht="12.75">
      <c r="A34" s="6"/>
      <c r="B34" s="7"/>
      <c r="C34" s="7"/>
      <c r="D34" s="22" t="s">
        <v>43</v>
      </c>
      <c r="E34" s="25">
        <f>+'Raw Data'!B29*'Core Cost Parameters'!$B$13*(1+'Core Cost Parameters'!$B$3)</f>
        <v>14303501.768242253</v>
      </c>
      <c r="F34" s="25">
        <f>+'Raw Data'!C29*'Core Cost Parameters'!$B$13*(1-'Core Cost Parameters'!$C$3)</f>
        <v>1985501.3856957688</v>
      </c>
      <c r="G34" s="25">
        <f t="shared" si="6"/>
        <v>16289003.153938022</v>
      </c>
      <c r="H34" s="7"/>
      <c r="I34" s="7"/>
      <c r="J34" s="7"/>
      <c r="K34" s="7"/>
      <c r="L34" s="8"/>
    </row>
    <row r="35" spans="1:12" ht="12.75">
      <c r="A35" s="6"/>
      <c r="B35" s="7"/>
      <c r="C35" s="7"/>
      <c r="D35" s="22" t="s">
        <v>44</v>
      </c>
      <c r="E35" s="25">
        <f>+'Raw Data'!B30*'Core Cost Parameters'!$B$13*(1+'Core Cost Parameters'!$B$3)</f>
        <v>12019097.11949894</v>
      </c>
      <c r="F35" s="25">
        <f>+'Raw Data'!C30*'Core Cost Parameters'!$B$13*(1-'Core Cost Parameters'!$C$3)</f>
        <v>1602380.5004124243</v>
      </c>
      <c r="G35" s="25">
        <f t="shared" si="6"/>
        <v>13621477.619911365</v>
      </c>
      <c r="H35" s="7"/>
      <c r="I35" s="7"/>
      <c r="J35" s="7"/>
      <c r="K35" s="7"/>
      <c r="L35" s="8"/>
    </row>
    <row r="36" spans="1:12" ht="12.75">
      <c r="A36" s="6"/>
      <c r="B36" s="7"/>
      <c r="C36" s="7"/>
      <c r="D36" s="22" t="s">
        <v>45</v>
      </c>
      <c r="E36" s="25">
        <f>+'Raw Data'!B31*'Core Cost Parameters'!$B$13*(1+'Core Cost Parameters'!$B$3)</f>
        <v>10195334.965921715</v>
      </c>
      <c r="F36" s="25">
        <f>+'Raw Data'!C31*'Core Cost Parameters'!$B$13*(1-'Core Cost Parameters'!$C$3)</f>
        <v>1265727.9691421322</v>
      </c>
      <c r="G36" s="25">
        <f t="shared" si="6"/>
        <v>11461062.935063846</v>
      </c>
      <c r="H36" s="7"/>
      <c r="I36" s="7"/>
      <c r="J36" s="7"/>
      <c r="K36" s="7"/>
      <c r="L36" s="8"/>
    </row>
    <row r="37" spans="1:12" ht="12.75">
      <c r="A37" s="6"/>
      <c r="B37" s="7"/>
      <c r="C37" s="7"/>
      <c r="D37" s="22" t="s">
        <v>46</v>
      </c>
      <c r="E37" s="25">
        <f>+'Raw Data'!B32*'Core Cost Parameters'!$B$13*(1+'Core Cost Parameters'!$B$3)*(1+'Core Cost Parameters'!$B$4)</f>
        <v>8652854.315225558</v>
      </c>
      <c r="F37" s="25">
        <f>+'Raw Data'!C32*'Core Cost Parameters'!$B$13*(1+'Core Cost Parameters'!$B$4)*(1-'Core Cost Parameters'!$C$3)</f>
        <v>1033747.8356394834</v>
      </c>
      <c r="G37" s="25">
        <f t="shared" si="6"/>
        <v>9686602.150865043</v>
      </c>
      <c r="H37" s="7"/>
      <c r="I37" s="7"/>
      <c r="J37" s="7"/>
      <c r="K37" s="7"/>
      <c r="L37" s="8"/>
    </row>
    <row r="38" spans="1:12" ht="12.75">
      <c r="A38" s="6"/>
      <c r="B38" s="7"/>
      <c r="C38" s="7"/>
      <c r="D38" s="22" t="s">
        <v>47</v>
      </c>
      <c r="E38" s="25">
        <f>+'Raw Data'!B33*'Core Cost Parameters'!$B$13*(1+'Core Cost Parameters'!$B$3)*(1+'Core Cost Parameters'!$B$4)</f>
        <v>8274022.882519167</v>
      </c>
      <c r="F38" s="25">
        <f>+'Raw Data'!C33*'Core Cost Parameters'!$B$13*(1+'Core Cost Parameters'!$B$4)*(1-'Core Cost Parameters'!$C$3)</f>
        <v>955245.4815963454</v>
      </c>
      <c r="G38" s="25">
        <f t="shared" si="6"/>
        <v>9229268.364115512</v>
      </c>
      <c r="H38" s="7"/>
      <c r="I38" s="7"/>
      <c r="J38" s="7"/>
      <c r="K38" s="7"/>
      <c r="L38" s="8"/>
    </row>
    <row r="39" spans="1:12" ht="12.75">
      <c r="A39" s="6"/>
      <c r="B39" s="7"/>
      <c r="C39" s="7"/>
      <c r="D39" s="22" t="s">
        <v>48</v>
      </c>
      <c r="E39" s="25">
        <f>+'Raw Data'!B34*'Core Cost Parameters'!$B$13*(1+'Core Cost Parameters'!$B$3)*(1+'Core Cost Parameters'!$B$4)</f>
        <v>6257175.9936220655</v>
      </c>
      <c r="F39" s="25">
        <f>+'Raw Data'!C34*'Core Cost Parameters'!$B$13*(1+'Core Cost Parameters'!$B$4)*(1-'Core Cost Parameters'!$C$3)</f>
        <v>700463.2878938402</v>
      </c>
      <c r="G39" s="25">
        <f t="shared" si="6"/>
        <v>6957639.281515906</v>
      </c>
      <c r="H39" s="7"/>
      <c r="I39" s="7"/>
      <c r="J39" s="7"/>
      <c r="K39" s="7"/>
      <c r="L39" s="8"/>
    </row>
    <row r="40" spans="1:12" ht="13.5" thickBot="1">
      <c r="A40" s="6"/>
      <c r="B40" s="7"/>
      <c r="C40" s="7"/>
      <c r="D40" s="23" t="s">
        <v>49</v>
      </c>
      <c r="E40" s="20">
        <f>+'Raw Data'!B35*'Core Cost Parameters'!$B$13*(1+'Core Cost Parameters'!$B$3)*(1+'Core Cost Parameters'!$B$4)</f>
        <v>18984620.661763545</v>
      </c>
      <c r="F40" s="20">
        <f>+'Raw Data'!C35*'Core Cost Parameters'!$B$13*(1+'Core Cost Parameters'!$B$4)*(1-'Core Cost Parameters'!$C$3)</f>
        <v>2036655.46076202</v>
      </c>
      <c r="G40" s="20">
        <f t="shared" si="6"/>
        <v>21021276.122525565</v>
      </c>
      <c r="H40" s="7"/>
      <c r="I40" s="7"/>
      <c r="J40" s="7"/>
      <c r="K40" s="7"/>
      <c r="L40" s="8"/>
    </row>
    <row r="41" spans="1:12" ht="13.5" thickBot="1">
      <c r="A41" s="6"/>
      <c r="B41" s="7"/>
      <c r="C41" s="7"/>
      <c r="D41" s="19" t="s">
        <v>27</v>
      </c>
      <c r="E41" s="20">
        <f>SUM(E30:E40)</f>
        <v>171605632.55154747</v>
      </c>
      <c r="F41" s="20">
        <f>SUM(F30:F40)</f>
        <v>19525116.249491993</v>
      </c>
      <c r="G41" s="20">
        <f>SUM(G30:G40)</f>
        <v>191130748.80103946</v>
      </c>
      <c r="H41" s="7"/>
      <c r="I41" s="7"/>
      <c r="J41" s="7"/>
      <c r="K41" s="7"/>
      <c r="L41" s="8"/>
    </row>
    <row r="42" spans="1:12" ht="12.75">
      <c r="A42" s="6"/>
      <c r="B42" s="7"/>
      <c r="C42" s="7"/>
      <c r="D42" s="7" t="s">
        <v>62</v>
      </c>
      <c r="E42" s="7"/>
      <c r="F42" s="7"/>
      <c r="G42" s="7"/>
      <c r="H42" s="7"/>
      <c r="I42" s="7"/>
      <c r="J42" s="7"/>
      <c r="K42" s="7"/>
      <c r="L42" s="8"/>
    </row>
    <row r="43" spans="1:12" ht="13.5" thickBot="1">
      <c r="A43" s="9"/>
      <c r="B43" s="10"/>
      <c r="C43" s="27"/>
      <c r="D43" s="27"/>
      <c r="E43" s="27"/>
      <c r="F43" s="10"/>
      <c r="G43" s="10"/>
      <c r="H43" s="10"/>
      <c r="I43" s="10"/>
      <c r="J43" s="10"/>
      <c r="K43" s="10"/>
      <c r="L43" s="11"/>
    </row>
    <row r="44" spans="1:12" ht="13.5" thickBot="1">
      <c r="A44" s="7"/>
      <c r="B44" s="7"/>
      <c r="C44" s="7"/>
      <c r="D44" s="7"/>
      <c r="E44" s="7"/>
      <c r="F44" s="7"/>
      <c r="G44" s="7"/>
      <c r="H44" s="7"/>
      <c r="I44" s="7"/>
      <c r="J44" s="7"/>
      <c r="K44" s="7"/>
      <c r="L44" s="7"/>
    </row>
    <row r="45" spans="1:12" ht="18">
      <c r="A45" s="2"/>
      <c r="B45" s="3"/>
      <c r="C45" s="3"/>
      <c r="D45" s="4" t="s">
        <v>55</v>
      </c>
      <c r="E45" s="3"/>
      <c r="F45" s="3"/>
      <c r="G45" s="3"/>
      <c r="H45" s="26"/>
      <c r="I45" s="3"/>
      <c r="J45" s="3"/>
      <c r="K45" s="12" t="s">
        <v>11</v>
      </c>
      <c r="L45" s="5"/>
    </row>
    <row r="46" spans="1:12" ht="13.5" thickBot="1">
      <c r="A46" s="6"/>
      <c r="B46" s="7"/>
      <c r="C46" s="7"/>
      <c r="D46" s="7"/>
      <c r="E46" s="7"/>
      <c r="F46" s="7"/>
      <c r="G46" s="7"/>
      <c r="H46" s="7"/>
      <c r="I46" s="7"/>
      <c r="J46" s="7"/>
      <c r="K46" s="7"/>
      <c r="L46" s="8"/>
    </row>
    <row r="47" spans="1:12" ht="13.5" thickBot="1">
      <c r="A47" s="6"/>
      <c r="B47" s="71" t="s">
        <v>10</v>
      </c>
      <c r="C47" s="79" t="s">
        <v>52</v>
      </c>
      <c r="D47" s="79"/>
      <c r="E47" s="79"/>
      <c r="F47" s="79"/>
      <c r="G47" s="79"/>
      <c r="H47" s="79"/>
      <c r="I47" s="79"/>
      <c r="J47" s="79"/>
      <c r="K47" s="80"/>
      <c r="L47" s="8"/>
    </row>
    <row r="48" spans="1:12" ht="13.5" thickBot="1">
      <c r="A48" s="6"/>
      <c r="B48" s="72"/>
      <c r="C48" s="81" t="s">
        <v>29</v>
      </c>
      <c r="D48" s="81"/>
      <c r="E48" s="82"/>
      <c r="F48" s="83" t="s">
        <v>28</v>
      </c>
      <c r="G48" s="81"/>
      <c r="H48" s="82"/>
      <c r="I48" s="83" t="s">
        <v>53</v>
      </c>
      <c r="J48" s="81"/>
      <c r="K48" s="82"/>
      <c r="L48" s="8"/>
    </row>
    <row r="49" spans="1:12" ht="13.5" thickBot="1">
      <c r="A49" s="6"/>
      <c r="B49" s="73"/>
      <c r="C49" s="13" t="s">
        <v>25</v>
      </c>
      <c r="D49" s="13" t="s">
        <v>26</v>
      </c>
      <c r="E49" s="13" t="s">
        <v>27</v>
      </c>
      <c r="F49" s="13" t="s">
        <v>25</v>
      </c>
      <c r="G49" s="13" t="s">
        <v>26</v>
      </c>
      <c r="H49" s="13" t="s">
        <v>27</v>
      </c>
      <c r="I49" s="13" t="s">
        <v>25</v>
      </c>
      <c r="J49" s="13" t="s">
        <v>26</v>
      </c>
      <c r="K49" s="13" t="s">
        <v>27</v>
      </c>
      <c r="L49" s="8"/>
    </row>
    <row r="50" spans="1:12" ht="12.75">
      <c r="A50" s="6"/>
      <c r="B50" s="14" t="s">
        <v>30</v>
      </c>
      <c r="C50" s="15">
        <f>+'Raw Data'!B10*'Core Cost Parameters'!$B$15*(1+'Core Cost Parameters'!$B$3)</f>
        <v>14110098.750000002</v>
      </c>
      <c r="D50" s="15">
        <f>+'Raw Data'!C10*'Core Cost Parameters'!$B$15*(1+'Core Cost Parameters'!$B$3)</f>
        <v>11399231.25</v>
      </c>
      <c r="E50" s="15">
        <f>+D50+C50</f>
        <v>25509330</v>
      </c>
      <c r="F50" s="15">
        <f>+'Raw Data'!E10*'Core Cost Parameters'!$B$15*(1-'Core Cost Parameters'!$C$3)</f>
        <v>880571.25</v>
      </c>
      <c r="G50" s="15">
        <f>+'Raw Data'!F10*'Core Cost Parameters'!$B$15*(1-'Core Cost Parameters'!$C$3)</f>
        <v>711821.25</v>
      </c>
      <c r="H50" s="15">
        <f>+G50+F50</f>
        <v>1592392.5</v>
      </c>
      <c r="I50" s="15">
        <f aca="true" t="shared" si="7" ref="I50:I59">+F50+C50</f>
        <v>14990670.000000002</v>
      </c>
      <c r="J50" s="15">
        <f aca="true" t="shared" si="8" ref="J50:J59">+G50+D50</f>
        <v>12111052.5</v>
      </c>
      <c r="K50" s="15">
        <f>+H50+E50</f>
        <v>27101722.5</v>
      </c>
      <c r="L50" s="8"/>
    </row>
    <row r="51" spans="1:12" ht="12.75">
      <c r="A51" s="6"/>
      <c r="B51" s="14" t="s">
        <v>31</v>
      </c>
      <c r="C51" s="15">
        <f>+'Raw Data'!B11*'Core Cost Parameters'!$B$15*(1+'Core Cost Parameters'!$B$3)</f>
        <v>17089050</v>
      </c>
      <c r="D51" s="15">
        <f>+'Raw Data'!C11*'Core Cost Parameters'!$B$15*(1+'Core Cost Parameters'!$B$3)</f>
        <v>12122096.250000002</v>
      </c>
      <c r="E51" s="15">
        <f aca="true" t="shared" si="9" ref="E51:E59">+D51+C51</f>
        <v>29211146.25</v>
      </c>
      <c r="F51" s="15">
        <f>+'Raw Data'!E11*'Core Cost Parameters'!$B$15*(1-'Core Cost Parameters'!$C$3)</f>
        <v>4683183.75</v>
      </c>
      <c r="G51" s="15">
        <f>+'Raw Data'!F11*'Core Cost Parameters'!$B$15*(1-'Core Cost Parameters'!$C$3)</f>
        <v>3198521.25</v>
      </c>
      <c r="H51" s="15">
        <f>+G51+F51</f>
        <v>7881705</v>
      </c>
      <c r="I51" s="15">
        <f t="shared" si="7"/>
        <v>21772233.75</v>
      </c>
      <c r="J51" s="15">
        <f t="shared" si="8"/>
        <v>15320617.500000002</v>
      </c>
      <c r="K51" s="15">
        <f aca="true" t="shared" si="10" ref="K51:K59">+H51+E51</f>
        <v>37092851.25</v>
      </c>
      <c r="L51" s="8"/>
    </row>
    <row r="52" spans="1:12" ht="12.75">
      <c r="A52" s="6"/>
      <c r="B52" s="14" t="s">
        <v>32</v>
      </c>
      <c r="C52" s="15">
        <f>+'Raw Data'!B12*'Core Cost Parameters'!$B$15*(1+'Core Cost Parameters'!$B$3)</f>
        <v>10700786.25</v>
      </c>
      <c r="D52" s="15">
        <f>+'Raw Data'!C12*'Core Cost Parameters'!$B$15*(1+'Core Cost Parameters'!$B$3)</f>
        <v>7970407.500000001</v>
      </c>
      <c r="E52" s="15">
        <f t="shared" si="9"/>
        <v>18671193.75</v>
      </c>
      <c r="F52" s="15">
        <f>+'Raw Data'!E12*'Core Cost Parameters'!$B$15*(1-'Core Cost Parameters'!$C$3)</f>
        <v>967511.25</v>
      </c>
      <c r="G52" s="15">
        <f>+'Raw Data'!F12*'Core Cost Parameters'!$B$15*(1-'Core Cost Parameters'!$C$3)</f>
        <v>689850</v>
      </c>
      <c r="H52" s="15">
        <f aca="true" t="shared" si="11" ref="H52:H59">+G52+F52</f>
        <v>1657361.25</v>
      </c>
      <c r="I52" s="15">
        <f t="shared" si="7"/>
        <v>11668297.5</v>
      </c>
      <c r="J52" s="15">
        <f t="shared" si="8"/>
        <v>8660257.5</v>
      </c>
      <c r="K52" s="15">
        <f t="shared" si="10"/>
        <v>20328555</v>
      </c>
      <c r="L52" s="8"/>
    </row>
    <row r="53" spans="1:12" ht="12.75">
      <c r="A53" s="6"/>
      <c r="B53" s="14" t="s">
        <v>33</v>
      </c>
      <c r="C53" s="15">
        <f>+'Raw Data'!B13*'Core Cost Parameters'!$B$15*(1+'Core Cost Parameters'!$B$3)</f>
        <v>12375701.250000002</v>
      </c>
      <c r="D53" s="15">
        <f>+'Raw Data'!C13*'Core Cost Parameters'!$B$15*(1+'Core Cost Parameters'!$B$3)</f>
        <v>9047651.25</v>
      </c>
      <c r="E53" s="15">
        <f t="shared" si="9"/>
        <v>21423352.5</v>
      </c>
      <c r="F53" s="15">
        <f>+'Raw Data'!E13*'Core Cost Parameters'!$B$15*(1-'Core Cost Parameters'!$C$3)</f>
        <v>600277.5</v>
      </c>
      <c r="G53" s="15">
        <f>+'Raw Data'!F13*'Core Cost Parameters'!$B$15*(1-'Core Cost Parameters'!$C$3)</f>
        <v>423528.75</v>
      </c>
      <c r="H53" s="15">
        <f t="shared" si="11"/>
        <v>1023806.25</v>
      </c>
      <c r="I53" s="15">
        <f t="shared" si="7"/>
        <v>12975978.750000002</v>
      </c>
      <c r="J53" s="15">
        <f t="shared" si="8"/>
        <v>9471180</v>
      </c>
      <c r="K53" s="15">
        <f t="shared" si="10"/>
        <v>22447158.75</v>
      </c>
      <c r="L53" s="8"/>
    </row>
    <row r="54" spans="1:12" ht="12.75">
      <c r="A54" s="6"/>
      <c r="B54" s="14" t="s">
        <v>8</v>
      </c>
      <c r="C54" s="15">
        <f>+'Raw Data'!B14*'Core Cost Parameters'!$B$15*(1+'Core Cost Parameters'!$B$3)</f>
        <v>11524177.5</v>
      </c>
      <c r="D54" s="15">
        <f>+'Raw Data'!C14*'Core Cost Parameters'!$B$15*(1+'Core Cost Parameters'!$B$3)</f>
        <v>7412501.250000001</v>
      </c>
      <c r="E54" s="15">
        <f t="shared" si="9"/>
        <v>18936678.75</v>
      </c>
      <c r="F54" s="15">
        <f>+'Raw Data'!E14*'Core Cost Parameters'!$B$15*(1-'Core Cost Parameters'!$C$3)</f>
        <v>1071292.5</v>
      </c>
      <c r="G54" s="15">
        <f>+'Raw Data'!F14*'Core Cost Parameters'!$B$15*(1-'Core Cost Parameters'!$C$3)</f>
        <v>626096.25</v>
      </c>
      <c r="H54" s="15">
        <f t="shared" si="11"/>
        <v>1697388.75</v>
      </c>
      <c r="I54" s="15">
        <f t="shared" si="7"/>
        <v>12595470</v>
      </c>
      <c r="J54" s="15">
        <f t="shared" si="8"/>
        <v>8038597.500000001</v>
      </c>
      <c r="K54" s="15">
        <f t="shared" si="10"/>
        <v>20634067.5</v>
      </c>
      <c r="L54" s="8"/>
    </row>
    <row r="55" spans="1:12" ht="12.75">
      <c r="A55" s="6"/>
      <c r="B55" s="14" t="s">
        <v>34</v>
      </c>
      <c r="C55" s="15">
        <f>+'Raw Data'!B15*'Core Cost Parameters'!$B$15*(1+'Core Cost Parameters'!$B$3)</f>
        <v>10618616.25</v>
      </c>
      <c r="D55" s="15">
        <f>+'Raw Data'!C15*'Core Cost Parameters'!$B$15*(1+'Core Cost Parameters'!$B$3)</f>
        <v>9102225</v>
      </c>
      <c r="E55" s="15">
        <f t="shared" si="9"/>
        <v>19720841.25</v>
      </c>
      <c r="F55" s="15">
        <f>+'Raw Data'!E15*'Core Cost Parameters'!$B$15*(1-'Core Cost Parameters'!$C$3)</f>
        <v>455827.5</v>
      </c>
      <c r="G55" s="15">
        <f>+'Raw Data'!F15*'Core Cost Parameters'!$B$15*(1-'Core Cost Parameters'!$C$3)</f>
        <v>383366.25</v>
      </c>
      <c r="H55" s="15">
        <f t="shared" si="11"/>
        <v>839193.75</v>
      </c>
      <c r="I55" s="15">
        <f t="shared" si="7"/>
        <v>11074443.75</v>
      </c>
      <c r="J55" s="15">
        <f t="shared" si="8"/>
        <v>9485591.25</v>
      </c>
      <c r="K55" s="15">
        <f t="shared" si="10"/>
        <v>20560035</v>
      </c>
      <c r="L55" s="8"/>
    </row>
    <row r="56" spans="1:12" ht="12.75">
      <c r="A56" s="6"/>
      <c r="B56" s="14" t="s">
        <v>9</v>
      </c>
      <c r="C56" s="15">
        <f>+'Raw Data'!B16*'Core Cost Parameters'!$B$15*(1+'Core Cost Parameters'!$B$3)</f>
        <v>12201420.000000002</v>
      </c>
      <c r="D56" s="15">
        <f>+'Raw Data'!C16*'Core Cost Parameters'!$B$15*(1+'Core Cost Parameters'!$B$3)</f>
        <v>8159662.500000001</v>
      </c>
      <c r="E56" s="15">
        <f t="shared" si="9"/>
        <v>20361082.500000004</v>
      </c>
      <c r="F56" s="15">
        <f>+'Raw Data'!E16*'Core Cost Parameters'!$B$15*(1-'Core Cost Parameters'!$C$3)</f>
        <v>912937.5</v>
      </c>
      <c r="G56" s="15">
        <f>+'Raw Data'!F16*'Core Cost Parameters'!$B$15*(1-'Core Cost Parameters'!$C$3)</f>
        <v>613710</v>
      </c>
      <c r="H56" s="15">
        <f t="shared" si="11"/>
        <v>1526647.5</v>
      </c>
      <c r="I56" s="15">
        <f t="shared" si="7"/>
        <v>13114357.500000002</v>
      </c>
      <c r="J56" s="15">
        <f t="shared" si="8"/>
        <v>8773372.5</v>
      </c>
      <c r="K56" s="15">
        <f t="shared" si="10"/>
        <v>21887730.000000004</v>
      </c>
      <c r="L56" s="8"/>
    </row>
    <row r="57" spans="1:12" ht="12.75">
      <c r="A57" s="6"/>
      <c r="B57" s="14" t="s">
        <v>35</v>
      </c>
      <c r="C57" s="15">
        <f>+'Raw Data'!B17*'Core Cost Parameters'!$B$15*(1+'Core Cost Parameters'!$B$3)</f>
        <v>9551478.75</v>
      </c>
      <c r="D57" s="15">
        <f>+'Raw Data'!C17*'Core Cost Parameters'!$B$15*(1+'Core Cost Parameters'!$B$3)</f>
        <v>8577236.25</v>
      </c>
      <c r="E57" s="15">
        <f t="shared" si="9"/>
        <v>18128715</v>
      </c>
      <c r="F57" s="15">
        <f>+'Raw Data'!E17*'Core Cost Parameters'!$B$15*(1-'Core Cost Parameters'!$C$3)</f>
        <v>273408.75</v>
      </c>
      <c r="G57" s="15">
        <f>+'Raw Data'!F17*'Core Cost Parameters'!$B$15*(1-'Core Cost Parameters'!$C$3)</f>
        <v>248366.25</v>
      </c>
      <c r="H57" s="15">
        <f t="shared" si="11"/>
        <v>521775</v>
      </c>
      <c r="I57" s="15">
        <f t="shared" si="7"/>
        <v>9824887.5</v>
      </c>
      <c r="J57" s="15">
        <f t="shared" si="8"/>
        <v>8825602.5</v>
      </c>
      <c r="K57" s="15">
        <f t="shared" si="10"/>
        <v>18650490</v>
      </c>
      <c r="L57" s="8"/>
    </row>
    <row r="58" spans="1:12" ht="12.75">
      <c r="A58" s="6"/>
      <c r="B58" s="14" t="s">
        <v>36</v>
      </c>
      <c r="C58" s="15">
        <f>+'Raw Data'!B18*'Core Cost Parameters'!$B$15*(1+'Core Cost Parameters'!$B$3)</f>
        <v>6481282.500000001</v>
      </c>
      <c r="D58" s="15">
        <f>+'Raw Data'!C18*'Core Cost Parameters'!$B$15*(1+'Core Cost Parameters'!$B$3)</f>
        <v>4832767.5</v>
      </c>
      <c r="E58" s="15">
        <f t="shared" si="9"/>
        <v>11314050</v>
      </c>
      <c r="F58" s="15">
        <f>+'Raw Data'!E18*'Core Cost Parameters'!$B$15*(1-'Core Cost Parameters'!$C$3)</f>
        <v>186536.25</v>
      </c>
      <c r="G58" s="15">
        <f>+'Raw Data'!F18*'Core Cost Parameters'!$B$15*(1-'Core Cost Parameters'!$C$3)</f>
        <v>141345</v>
      </c>
      <c r="H58" s="15">
        <f t="shared" si="11"/>
        <v>327881.25</v>
      </c>
      <c r="I58" s="15">
        <f t="shared" si="7"/>
        <v>6667818.750000001</v>
      </c>
      <c r="J58" s="15">
        <f t="shared" si="8"/>
        <v>4974112.5</v>
      </c>
      <c r="K58" s="15">
        <f t="shared" si="10"/>
        <v>11641931.25</v>
      </c>
      <c r="L58" s="8"/>
    </row>
    <row r="59" spans="1:12" ht="13.5" thickBot="1">
      <c r="A59" s="6"/>
      <c r="B59" s="14" t="s">
        <v>37</v>
      </c>
      <c r="C59" s="15">
        <f>+'Raw Data'!B19*'Core Cost Parameters'!$B$15*(1+'Core Cost Parameters'!$B$3)</f>
        <v>12035058.750000002</v>
      </c>
      <c r="D59" s="15">
        <f>+'Raw Data'!C19*'Core Cost Parameters'!$B$15*(1+'Core Cost Parameters'!$B$3)</f>
        <v>9141453.75</v>
      </c>
      <c r="E59" s="15">
        <f t="shared" si="9"/>
        <v>21176512.5</v>
      </c>
      <c r="F59" s="15">
        <f>+'Raw Data'!E19*'Core Cost Parameters'!$B$15*(1-'Core Cost Parameters'!$C$3)</f>
        <v>3549183.75</v>
      </c>
      <c r="G59" s="15">
        <f>+'Raw Data'!F19*'Core Cost Parameters'!$B$15*(1-'Core Cost Parameters'!$C$3)</f>
        <v>2647653.75</v>
      </c>
      <c r="H59" s="15">
        <f t="shared" si="11"/>
        <v>6196837.5</v>
      </c>
      <c r="I59" s="15">
        <f t="shared" si="7"/>
        <v>15584242.500000002</v>
      </c>
      <c r="J59" s="15">
        <f t="shared" si="8"/>
        <v>11789107.5</v>
      </c>
      <c r="K59" s="15">
        <f t="shared" si="10"/>
        <v>27373350</v>
      </c>
      <c r="L59" s="8"/>
    </row>
    <row r="60" spans="1:12" ht="13.5" thickBot="1">
      <c r="A60" s="6"/>
      <c r="B60" s="16" t="s">
        <v>38</v>
      </c>
      <c r="C60" s="17">
        <f aca="true" t="shared" si="12" ref="C60:K60">SUM(C50:C59)</f>
        <v>116687670</v>
      </c>
      <c r="D60" s="17">
        <f t="shared" si="12"/>
        <v>87765232.5</v>
      </c>
      <c r="E60" s="17">
        <f t="shared" si="12"/>
        <v>204452902.5</v>
      </c>
      <c r="F60" s="17">
        <f t="shared" si="12"/>
        <v>13580730</v>
      </c>
      <c r="G60" s="17">
        <f t="shared" si="12"/>
        <v>9684258.75</v>
      </c>
      <c r="H60" s="17">
        <f t="shared" si="12"/>
        <v>23264988.75</v>
      </c>
      <c r="I60" s="17">
        <f t="shared" si="12"/>
        <v>130268400</v>
      </c>
      <c r="J60" s="17">
        <f t="shared" si="12"/>
        <v>97449491.25</v>
      </c>
      <c r="K60" s="17">
        <f t="shared" si="12"/>
        <v>227717891.25</v>
      </c>
      <c r="L60" s="8"/>
    </row>
    <row r="61" spans="1:12" ht="12.75">
      <c r="A61" s="6"/>
      <c r="B61" s="1" t="s">
        <v>62</v>
      </c>
      <c r="C61" s="7"/>
      <c r="D61" s="7"/>
      <c r="E61" s="7"/>
      <c r="F61" s="7"/>
      <c r="G61" s="7"/>
      <c r="H61" s="7"/>
      <c r="I61" s="7"/>
      <c r="J61" s="7"/>
      <c r="K61" s="7"/>
      <c r="L61" s="8"/>
    </row>
    <row r="62" spans="1:12" ht="12.75">
      <c r="A62" s="6"/>
      <c r="B62" s="7" t="s">
        <v>51</v>
      </c>
      <c r="C62" s="7"/>
      <c r="D62" s="7"/>
      <c r="E62" s="7"/>
      <c r="F62" s="7"/>
      <c r="G62" s="7"/>
      <c r="H62" s="7"/>
      <c r="I62" s="7"/>
      <c r="J62" s="7"/>
      <c r="K62" s="7"/>
      <c r="L62" s="8"/>
    </row>
    <row r="63" spans="1:12" ht="13.5" thickBot="1">
      <c r="A63" s="6"/>
      <c r="B63" s="7"/>
      <c r="C63" s="7"/>
      <c r="D63" s="7"/>
      <c r="E63" s="7"/>
      <c r="F63" s="7"/>
      <c r="G63" s="7"/>
      <c r="H63" s="7"/>
      <c r="I63" s="7"/>
      <c r="J63" s="7"/>
      <c r="K63" s="7"/>
      <c r="L63" s="8"/>
    </row>
    <row r="64" spans="1:12" ht="27.75" customHeight="1" thickBot="1">
      <c r="A64" s="6"/>
      <c r="B64" s="7"/>
      <c r="C64" s="7"/>
      <c r="D64" s="77" t="s">
        <v>7</v>
      </c>
      <c r="E64" s="74" t="s">
        <v>54</v>
      </c>
      <c r="F64" s="75"/>
      <c r="G64" s="76"/>
      <c r="H64" s="7"/>
      <c r="I64" s="7"/>
      <c r="J64" s="7"/>
      <c r="K64" s="7"/>
      <c r="L64" s="8"/>
    </row>
    <row r="65" spans="1:12" ht="13.5" thickBot="1">
      <c r="A65" s="6"/>
      <c r="B65" s="7"/>
      <c r="C65" s="7"/>
      <c r="D65" s="78"/>
      <c r="E65" s="18" t="s">
        <v>29</v>
      </c>
      <c r="F65" s="18" t="s">
        <v>28</v>
      </c>
      <c r="G65" s="18" t="s">
        <v>27</v>
      </c>
      <c r="H65" s="7"/>
      <c r="I65" s="7"/>
      <c r="J65" s="7"/>
      <c r="K65" s="7"/>
      <c r="L65" s="8"/>
    </row>
    <row r="66" spans="1:12" ht="12.75">
      <c r="A66" s="6"/>
      <c r="B66" s="7"/>
      <c r="C66" s="7"/>
      <c r="D66" s="21" t="s">
        <v>39</v>
      </c>
      <c r="E66" s="24">
        <f>+'Raw Data'!B25*'Core Cost Parameters'!$B$15*(1+'Core Cost Parameters'!$B$3)</f>
        <v>39546591.08856894</v>
      </c>
      <c r="F66" s="24">
        <f>+'Raw Data'!C25*'Core Cost Parameters'!$B$15*(1-'Core Cost Parameters'!$C$3)</f>
        <v>3133989.114378193</v>
      </c>
      <c r="G66" s="24">
        <f>+F66+E66</f>
        <v>42680580.20294713</v>
      </c>
      <c r="H66" s="7"/>
      <c r="I66" s="7"/>
      <c r="J66" s="7"/>
      <c r="K66" s="7"/>
      <c r="L66" s="8"/>
    </row>
    <row r="67" spans="1:12" ht="12.75">
      <c r="A67" s="6"/>
      <c r="B67" s="7"/>
      <c r="C67" s="7"/>
      <c r="D67" s="22" t="s">
        <v>40</v>
      </c>
      <c r="E67" s="25">
        <f>+'Raw Data'!B26*'Core Cost Parameters'!$B$15*(1+'Core Cost Parameters'!$B$3)</f>
        <v>30936188.725911494</v>
      </c>
      <c r="F67" s="25">
        <f>+'Raw Data'!C26*'Core Cost Parameters'!$B$15*(1-'Core Cost Parameters'!$C$3)</f>
        <v>3247729.646167462</v>
      </c>
      <c r="G67" s="25">
        <f aca="true" t="shared" si="13" ref="G67:G76">+F67+E67</f>
        <v>34183918.372078955</v>
      </c>
      <c r="H67" s="7"/>
      <c r="I67" s="7"/>
      <c r="J67" s="7"/>
      <c r="K67" s="7"/>
      <c r="L67" s="8"/>
    </row>
    <row r="68" spans="1:12" ht="12.75">
      <c r="A68" s="6"/>
      <c r="B68" s="7"/>
      <c r="C68" s="7"/>
      <c r="D68" s="22" t="s">
        <v>41</v>
      </c>
      <c r="E68" s="25">
        <f>+'Raw Data'!B27*'Core Cost Parameters'!$B$15*(1+'Core Cost Parameters'!$B$3)</f>
        <v>21505406.857929092</v>
      </c>
      <c r="F68" s="25">
        <f>+'Raw Data'!C27*'Core Cost Parameters'!$B$15*(1-'Core Cost Parameters'!$C$3)</f>
        <v>2903008.3421292123</v>
      </c>
      <c r="G68" s="25">
        <f t="shared" si="13"/>
        <v>24408415.200058304</v>
      </c>
      <c r="H68" s="7"/>
      <c r="I68" s="7"/>
      <c r="J68" s="7"/>
      <c r="K68" s="7"/>
      <c r="L68" s="8"/>
    </row>
    <row r="69" spans="1:12" ht="12.75">
      <c r="A69" s="6"/>
      <c r="B69" s="7"/>
      <c r="C69" s="7"/>
      <c r="D69" s="22" t="s">
        <v>42</v>
      </c>
      <c r="E69" s="25">
        <f>+'Raw Data'!B28*'Core Cost Parameters'!$B$15*(1+'Core Cost Parameters'!$B$3)</f>
        <v>19514643.14129554</v>
      </c>
      <c r="F69" s="25">
        <f>+'Raw Data'!C28*'Core Cost Parameters'!$B$15*(1-'Core Cost Parameters'!$C$3)</f>
        <v>2649746.0913451044</v>
      </c>
      <c r="G69" s="25">
        <f t="shared" si="13"/>
        <v>22164389.232640646</v>
      </c>
      <c r="H69" s="7"/>
      <c r="I69" s="7"/>
      <c r="J69" s="7"/>
      <c r="K69" s="7"/>
      <c r="L69" s="8"/>
    </row>
    <row r="70" spans="1:12" ht="12.75">
      <c r="A70" s="6"/>
      <c r="B70" s="7"/>
      <c r="C70" s="7"/>
      <c r="D70" s="22" t="s">
        <v>43</v>
      </c>
      <c r="E70" s="25">
        <f>+'Raw Data'!B29*'Core Cost Parameters'!$B$15*(1+'Core Cost Parameters'!$B$3)</f>
        <v>17164202.1218907</v>
      </c>
      <c r="F70" s="25">
        <f>+'Raw Data'!C29*'Core Cost Parameters'!$B$15*(1-'Core Cost Parameters'!$C$3)</f>
        <v>2382601.6628349223</v>
      </c>
      <c r="G70" s="25">
        <f t="shared" si="13"/>
        <v>19546803.784725625</v>
      </c>
      <c r="H70" s="7"/>
      <c r="I70" s="7"/>
      <c r="J70" s="7"/>
      <c r="K70" s="7"/>
      <c r="L70" s="8"/>
    </row>
    <row r="71" spans="1:12" ht="12.75">
      <c r="A71" s="6"/>
      <c r="B71" s="7"/>
      <c r="C71" s="7"/>
      <c r="D71" s="22" t="s">
        <v>44</v>
      </c>
      <c r="E71" s="25">
        <f>+'Raw Data'!B30*'Core Cost Parameters'!$B$15*(1+'Core Cost Parameters'!$B$3)</f>
        <v>14422916.543398729</v>
      </c>
      <c r="F71" s="25">
        <f>+'Raw Data'!C30*'Core Cost Parameters'!$B$15*(1-'Core Cost Parameters'!$C$3)</f>
        <v>1922856.6004949093</v>
      </c>
      <c r="G71" s="25">
        <f t="shared" si="13"/>
        <v>16345773.143893639</v>
      </c>
      <c r="H71" s="7"/>
      <c r="I71" s="7"/>
      <c r="J71" s="7"/>
      <c r="K71" s="7"/>
      <c r="L71" s="8"/>
    </row>
    <row r="72" spans="1:12" ht="12.75">
      <c r="A72" s="6"/>
      <c r="B72" s="7"/>
      <c r="C72" s="7"/>
      <c r="D72" s="22" t="s">
        <v>45</v>
      </c>
      <c r="E72" s="25">
        <f>+'Raw Data'!B31*'Core Cost Parameters'!$B$15*(1+'Core Cost Parameters'!$B$3)</f>
        <v>12234401.95910606</v>
      </c>
      <c r="F72" s="25">
        <f>+'Raw Data'!C31*'Core Cost Parameters'!$B$15*(1-'Core Cost Parameters'!$C$3)</f>
        <v>1518873.5629705584</v>
      </c>
      <c r="G72" s="25">
        <f t="shared" si="13"/>
        <v>13753275.522076618</v>
      </c>
      <c r="H72" s="7"/>
      <c r="I72" s="7"/>
      <c r="J72" s="7"/>
      <c r="K72" s="7"/>
      <c r="L72" s="8"/>
    </row>
    <row r="73" spans="1:12" ht="12.75">
      <c r="A73" s="6"/>
      <c r="B73" s="7"/>
      <c r="C73" s="7"/>
      <c r="D73" s="22" t="s">
        <v>46</v>
      </c>
      <c r="E73" s="25">
        <f>+'Raw Data'!B32*'Core Cost Parameters'!$B$15*(1+'Core Cost Parameters'!$B$3)*(1+'Core Cost Parameters'!$B$4)</f>
        <v>10383425.17827067</v>
      </c>
      <c r="F73" s="25">
        <f>+'Raw Data'!C32*'Core Cost Parameters'!$B$15*(1+'Core Cost Parameters'!$B$4)*(1-'Core Cost Parameters'!$C$3)</f>
        <v>1240497.4027673802</v>
      </c>
      <c r="G73" s="25">
        <f t="shared" si="13"/>
        <v>11623922.58103805</v>
      </c>
      <c r="H73" s="7"/>
      <c r="I73" s="7"/>
      <c r="J73" s="7"/>
      <c r="K73" s="7"/>
      <c r="L73" s="8"/>
    </row>
    <row r="74" spans="1:12" ht="12.75">
      <c r="A74" s="6"/>
      <c r="B74" s="7"/>
      <c r="C74" s="7"/>
      <c r="D74" s="22" t="s">
        <v>47</v>
      </c>
      <c r="E74" s="25">
        <f>+'Raw Data'!B33*'Core Cost Parameters'!$B$15*(1+'Core Cost Parameters'!$B$3)*(1+'Core Cost Parameters'!$B$4)</f>
        <v>9928827.459023003</v>
      </c>
      <c r="F74" s="25">
        <f>+'Raw Data'!C33*'Core Cost Parameters'!$B$15*(1+'Core Cost Parameters'!$B$4)*(1-'Core Cost Parameters'!$C$3)</f>
        <v>1146294.5779156145</v>
      </c>
      <c r="G74" s="25">
        <f t="shared" si="13"/>
        <v>11075122.036938617</v>
      </c>
      <c r="H74" s="7"/>
      <c r="I74" s="7"/>
      <c r="J74" s="7"/>
      <c r="K74" s="7"/>
      <c r="L74" s="8"/>
    </row>
    <row r="75" spans="1:12" ht="12.75">
      <c r="A75" s="6"/>
      <c r="B75" s="7"/>
      <c r="C75" s="7"/>
      <c r="D75" s="22" t="s">
        <v>48</v>
      </c>
      <c r="E75" s="25">
        <f>+'Raw Data'!B34*'Core Cost Parameters'!$B$15*(1+'Core Cost Parameters'!$B$3)*(1+'Core Cost Parameters'!$B$4)</f>
        <v>7508611.192346479</v>
      </c>
      <c r="F75" s="25">
        <f>+'Raw Data'!C34*'Core Cost Parameters'!$B$15*(1+'Core Cost Parameters'!$B$4)*(1-'Core Cost Parameters'!$C$3)</f>
        <v>840555.9454726083</v>
      </c>
      <c r="G75" s="25">
        <f t="shared" si="13"/>
        <v>8349167.137819087</v>
      </c>
      <c r="H75" s="7"/>
      <c r="I75" s="7"/>
      <c r="J75" s="7"/>
      <c r="K75" s="7"/>
      <c r="L75" s="8"/>
    </row>
    <row r="76" spans="1:12" ht="13.5" thickBot="1">
      <c r="A76" s="6"/>
      <c r="B76" s="7"/>
      <c r="C76" s="7"/>
      <c r="D76" s="23" t="s">
        <v>49</v>
      </c>
      <c r="E76" s="20">
        <f>+'Raw Data'!B35*'Core Cost Parameters'!$B$15*(1+'Core Cost Parameters'!$B$3)*(1+'Core Cost Parameters'!$B$4)</f>
        <v>22781544.79411625</v>
      </c>
      <c r="F76" s="20">
        <f>+'Raw Data'!C35*'Core Cost Parameters'!$B$15*(1+'Core Cost Parameters'!$B$4)*(1-'Core Cost Parameters'!$C$3)</f>
        <v>2443986.552914424</v>
      </c>
      <c r="G76" s="20">
        <f t="shared" si="13"/>
        <v>25225531.347030677</v>
      </c>
      <c r="H76" s="7"/>
      <c r="I76" s="7"/>
      <c r="J76" s="7"/>
      <c r="K76" s="7"/>
      <c r="L76" s="8"/>
    </row>
    <row r="77" spans="1:12" ht="13.5" thickBot="1">
      <c r="A77" s="6"/>
      <c r="B77" s="7"/>
      <c r="C77" s="7"/>
      <c r="D77" s="19" t="s">
        <v>27</v>
      </c>
      <c r="E77" s="20">
        <f>SUM(E66:E76)</f>
        <v>205926759.06185699</v>
      </c>
      <c r="F77" s="20">
        <f>SUM(F66:F76)</f>
        <v>23430139.499390386</v>
      </c>
      <c r="G77" s="20">
        <f>SUM(G66:G76)</f>
        <v>229356898.56124735</v>
      </c>
      <c r="H77" s="7"/>
      <c r="I77" s="7"/>
      <c r="J77" s="7"/>
      <c r="K77" s="7"/>
      <c r="L77" s="8"/>
    </row>
    <row r="78" spans="1:12" ht="12.75">
      <c r="A78" s="6"/>
      <c r="B78" s="7"/>
      <c r="C78" s="7"/>
      <c r="D78" s="1" t="s">
        <v>62</v>
      </c>
      <c r="E78" s="7"/>
      <c r="F78" s="7"/>
      <c r="G78" s="7"/>
      <c r="H78" s="7"/>
      <c r="I78" s="7"/>
      <c r="J78" s="7"/>
      <c r="K78" s="7"/>
      <c r="L78" s="8"/>
    </row>
    <row r="79" spans="1:12" ht="13.5" thickBot="1">
      <c r="A79" s="9"/>
      <c r="B79" s="10"/>
      <c r="C79" s="27"/>
      <c r="D79" s="27"/>
      <c r="E79" s="27"/>
      <c r="F79" s="10"/>
      <c r="G79" s="10"/>
      <c r="H79" s="10"/>
      <c r="I79" s="10"/>
      <c r="J79" s="10"/>
      <c r="K79" s="10"/>
      <c r="L79" s="11"/>
    </row>
    <row r="80" spans="1:12" ht="13.5" thickBot="1">
      <c r="A80" s="7"/>
      <c r="B80" s="7"/>
      <c r="C80" s="7"/>
      <c r="D80" s="7"/>
      <c r="E80" s="7"/>
      <c r="F80" s="7"/>
      <c r="G80" s="7"/>
      <c r="H80" s="7"/>
      <c r="I80" s="7"/>
      <c r="J80" s="7"/>
      <c r="K80" s="7"/>
      <c r="L80" s="7"/>
    </row>
    <row r="81" spans="1:12" ht="18">
      <c r="A81" s="2"/>
      <c r="B81" s="3"/>
      <c r="C81" s="3"/>
      <c r="D81" s="4" t="s">
        <v>56</v>
      </c>
      <c r="E81" s="3"/>
      <c r="F81" s="3"/>
      <c r="G81" s="3"/>
      <c r="H81" s="26"/>
      <c r="I81" s="3"/>
      <c r="J81" s="3"/>
      <c r="K81" s="12" t="s">
        <v>11</v>
      </c>
      <c r="L81" s="5"/>
    </row>
    <row r="82" spans="1:12" ht="13.5" thickBot="1">
      <c r="A82" s="6"/>
      <c r="B82" s="7"/>
      <c r="C82" s="7"/>
      <c r="D82" s="7"/>
      <c r="E82" s="7"/>
      <c r="F82" s="7"/>
      <c r="G82" s="7"/>
      <c r="H82" s="7"/>
      <c r="I82" s="7"/>
      <c r="J82" s="7"/>
      <c r="K82" s="7"/>
      <c r="L82" s="8"/>
    </row>
    <row r="83" spans="1:12" ht="13.5" thickBot="1">
      <c r="A83" s="6"/>
      <c r="B83" s="71" t="s">
        <v>10</v>
      </c>
      <c r="C83" s="79" t="s">
        <v>52</v>
      </c>
      <c r="D83" s="79"/>
      <c r="E83" s="79"/>
      <c r="F83" s="79"/>
      <c r="G83" s="79"/>
      <c r="H83" s="79"/>
      <c r="I83" s="79"/>
      <c r="J83" s="79"/>
      <c r="K83" s="80"/>
      <c r="L83" s="8"/>
    </row>
    <row r="84" spans="1:12" ht="13.5" thickBot="1">
      <c r="A84" s="6"/>
      <c r="B84" s="72"/>
      <c r="C84" s="81" t="s">
        <v>29</v>
      </c>
      <c r="D84" s="81"/>
      <c r="E84" s="82"/>
      <c r="F84" s="83" t="s">
        <v>28</v>
      </c>
      <c r="G84" s="81"/>
      <c r="H84" s="82"/>
      <c r="I84" s="83" t="s">
        <v>53</v>
      </c>
      <c r="J84" s="81"/>
      <c r="K84" s="82"/>
      <c r="L84" s="8"/>
    </row>
    <row r="85" spans="1:12" ht="13.5" thickBot="1">
      <c r="A85" s="6"/>
      <c r="B85" s="73"/>
      <c r="C85" s="13" t="s">
        <v>25</v>
      </c>
      <c r="D85" s="13" t="s">
        <v>26</v>
      </c>
      <c r="E85" s="13" t="s">
        <v>27</v>
      </c>
      <c r="F85" s="13" t="s">
        <v>25</v>
      </c>
      <c r="G85" s="13" t="s">
        <v>26</v>
      </c>
      <c r="H85" s="13" t="s">
        <v>27</v>
      </c>
      <c r="I85" s="13" t="s">
        <v>25</v>
      </c>
      <c r="J85" s="13" t="s">
        <v>26</v>
      </c>
      <c r="K85" s="13" t="s">
        <v>27</v>
      </c>
      <c r="L85" s="8"/>
    </row>
    <row r="86" spans="1:12" ht="12.75">
      <c r="A86" s="6"/>
      <c r="B86" s="14" t="s">
        <v>30</v>
      </c>
      <c r="C86" s="15">
        <f>+'Raw Data'!B10*'Core Cost Parameters'!$B$17*(1+'Core Cost Parameters'!$B$3)</f>
        <v>5173702.875</v>
      </c>
      <c r="D86" s="15">
        <f>+'Raw Data'!C10*'Core Cost Parameters'!$B$17*(1+'Core Cost Parameters'!$B$3)</f>
        <v>4179718.1250000005</v>
      </c>
      <c r="E86" s="15">
        <f>+D86+C86</f>
        <v>9353421</v>
      </c>
      <c r="F86" s="15">
        <f>+'Raw Data'!E10*'Core Cost Parameters'!$B$17*(1-'Core Cost Parameters'!$C$3)</f>
        <v>322876.125</v>
      </c>
      <c r="G86" s="15">
        <f>+'Raw Data'!F10*'Core Cost Parameters'!$B$17*(1-'Core Cost Parameters'!$C$3)</f>
        <v>261001.125</v>
      </c>
      <c r="H86" s="15">
        <f>+G86+F86</f>
        <v>583877.25</v>
      </c>
      <c r="I86" s="15">
        <f aca="true" t="shared" si="14" ref="I86:I95">+F86+C86</f>
        <v>5496579</v>
      </c>
      <c r="J86" s="15">
        <f aca="true" t="shared" si="15" ref="J86:J95">+G86+D86</f>
        <v>4440719.25</v>
      </c>
      <c r="K86" s="15">
        <f>+H86+E86</f>
        <v>9937298.25</v>
      </c>
      <c r="L86" s="8"/>
    </row>
    <row r="87" spans="1:12" ht="12.75">
      <c r="A87" s="6"/>
      <c r="B87" s="14" t="s">
        <v>31</v>
      </c>
      <c r="C87" s="15">
        <f>+'Raw Data'!B11*'Core Cost Parameters'!$B$17*(1+'Core Cost Parameters'!$B$3)</f>
        <v>6265985.000000001</v>
      </c>
      <c r="D87" s="15">
        <f>+'Raw Data'!C11*'Core Cost Parameters'!$B$17*(1+'Core Cost Parameters'!$B$3)</f>
        <v>4444768.625</v>
      </c>
      <c r="E87" s="15">
        <f aca="true" t="shared" si="16" ref="E87:E95">+D87+C87</f>
        <v>10710753.625</v>
      </c>
      <c r="F87" s="15">
        <f>+'Raw Data'!E11*'Core Cost Parameters'!$B$17*(1-'Core Cost Parameters'!$C$3)</f>
        <v>1717167.375</v>
      </c>
      <c r="G87" s="15">
        <f>+'Raw Data'!F11*'Core Cost Parameters'!$B$17*(1-'Core Cost Parameters'!$C$3)</f>
        <v>1172791.125</v>
      </c>
      <c r="H87" s="15">
        <f>+G87+F87</f>
        <v>2889958.5</v>
      </c>
      <c r="I87" s="15">
        <f t="shared" si="14"/>
        <v>7983152.375000001</v>
      </c>
      <c r="J87" s="15">
        <f t="shared" si="15"/>
        <v>5617559.75</v>
      </c>
      <c r="K87" s="15">
        <f aca="true" t="shared" si="17" ref="K87:K95">+H87+E87</f>
        <v>13600712.125</v>
      </c>
      <c r="L87" s="8"/>
    </row>
    <row r="88" spans="1:12" ht="12.75">
      <c r="A88" s="6"/>
      <c r="B88" s="14" t="s">
        <v>32</v>
      </c>
      <c r="C88" s="15">
        <f>+'Raw Data'!B12*'Core Cost Parameters'!$B$17*(1+'Core Cost Parameters'!$B$3)</f>
        <v>3923621.6250000005</v>
      </c>
      <c r="D88" s="15">
        <f>+'Raw Data'!C12*'Core Cost Parameters'!$B$17*(1+'Core Cost Parameters'!$B$3)</f>
        <v>2922482.7500000005</v>
      </c>
      <c r="E88" s="15">
        <f t="shared" si="16"/>
        <v>6846104.375000001</v>
      </c>
      <c r="F88" s="15">
        <f>+'Raw Data'!E12*'Core Cost Parameters'!$B$17*(1-'Core Cost Parameters'!$C$3)</f>
        <v>354754.125</v>
      </c>
      <c r="G88" s="15">
        <f>+'Raw Data'!F12*'Core Cost Parameters'!$B$17*(1-'Core Cost Parameters'!$C$3)</f>
        <v>252945</v>
      </c>
      <c r="H88" s="15">
        <f aca="true" t="shared" si="18" ref="H88:H95">+G88+F88</f>
        <v>607699.125</v>
      </c>
      <c r="I88" s="15">
        <f t="shared" si="14"/>
        <v>4278375.75</v>
      </c>
      <c r="J88" s="15">
        <f t="shared" si="15"/>
        <v>3175427.7500000005</v>
      </c>
      <c r="K88" s="15">
        <f t="shared" si="17"/>
        <v>7453803.500000001</v>
      </c>
      <c r="L88" s="8"/>
    </row>
    <row r="89" spans="1:12" ht="12.75">
      <c r="A89" s="6"/>
      <c r="B89" s="14" t="s">
        <v>33</v>
      </c>
      <c r="C89" s="15">
        <f>+'Raw Data'!B13*'Core Cost Parameters'!$B$17*(1+'Core Cost Parameters'!$B$3)</f>
        <v>4537757.125</v>
      </c>
      <c r="D89" s="15">
        <f>+'Raw Data'!C13*'Core Cost Parameters'!$B$17*(1+'Core Cost Parameters'!$B$3)</f>
        <v>3317472.1250000005</v>
      </c>
      <c r="E89" s="15">
        <f t="shared" si="16"/>
        <v>7855229.25</v>
      </c>
      <c r="F89" s="15">
        <f>+'Raw Data'!E13*'Core Cost Parameters'!$B$17*(1-'Core Cost Parameters'!$C$3)</f>
        <v>220101.75</v>
      </c>
      <c r="G89" s="15">
        <f>+'Raw Data'!F13*'Core Cost Parameters'!$B$17*(1-'Core Cost Parameters'!$C$3)</f>
        <v>155293.875</v>
      </c>
      <c r="H89" s="15">
        <f t="shared" si="18"/>
        <v>375395.625</v>
      </c>
      <c r="I89" s="15">
        <f t="shared" si="14"/>
        <v>4757858.875</v>
      </c>
      <c r="J89" s="15">
        <f t="shared" si="15"/>
        <v>3472766.0000000005</v>
      </c>
      <c r="K89" s="15">
        <f t="shared" si="17"/>
        <v>8230624.875</v>
      </c>
      <c r="L89" s="8"/>
    </row>
    <row r="90" spans="1:12" ht="12.75">
      <c r="A90" s="6"/>
      <c r="B90" s="14" t="s">
        <v>8</v>
      </c>
      <c r="C90" s="15">
        <f>+'Raw Data'!B14*'Core Cost Parameters'!$B$17*(1+'Core Cost Parameters'!$B$3)</f>
        <v>4225531.75</v>
      </c>
      <c r="D90" s="15">
        <f>+'Raw Data'!C14*'Core Cost Parameters'!$B$17*(1+'Core Cost Parameters'!$B$3)</f>
        <v>2717917.125</v>
      </c>
      <c r="E90" s="15">
        <f t="shared" si="16"/>
        <v>6943448.875</v>
      </c>
      <c r="F90" s="15">
        <f>+'Raw Data'!E14*'Core Cost Parameters'!$B$17*(1-'Core Cost Parameters'!$C$3)</f>
        <v>392807.25</v>
      </c>
      <c r="G90" s="15">
        <f>+'Raw Data'!F14*'Core Cost Parameters'!$B$17*(1-'Core Cost Parameters'!$C$3)</f>
        <v>229568.625</v>
      </c>
      <c r="H90" s="15">
        <f t="shared" si="18"/>
        <v>622375.875</v>
      </c>
      <c r="I90" s="15">
        <f t="shared" si="14"/>
        <v>4618339</v>
      </c>
      <c r="J90" s="15">
        <f t="shared" si="15"/>
        <v>2947485.75</v>
      </c>
      <c r="K90" s="15">
        <f t="shared" si="17"/>
        <v>7565824.75</v>
      </c>
      <c r="L90" s="8"/>
    </row>
    <row r="91" spans="1:12" ht="12.75">
      <c r="A91" s="6"/>
      <c r="B91" s="14" t="s">
        <v>34</v>
      </c>
      <c r="C91" s="15">
        <f>+'Raw Data'!B15*'Core Cost Parameters'!$B$17*(1+'Core Cost Parameters'!$B$3)</f>
        <v>3893492.6250000005</v>
      </c>
      <c r="D91" s="15">
        <f>+'Raw Data'!C15*'Core Cost Parameters'!$B$17*(1+'Core Cost Parameters'!$B$3)</f>
        <v>3337482.5000000005</v>
      </c>
      <c r="E91" s="15">
        <f t="shared" si="16"/>
        <v>7230975.125000001</v>
      </c>
      <c r="F91" s="15">
        <f>+'Raw Data'!E15*'Core Cost Parameters'!$B$17*(1-'Core Cost Parameters'!$C$3)</f>
        <v>167136.75</v>
      </c>
      <c r="G91" s="15">
        <f>+'Raw Data'!F15*'Core Cost Parameters'!$B$17*(1-'Core Cost Parameters'!$C$3)</f>
        <v>140567.625</v>
      </c>
      <c r="H91" s="15">
        <f t="shared" si="18"/>
        <v>307704.375</v>
      </c>
      <c r="I91" s="15">
        <f t="shared" si="14"/>
        <v>4060629.3750000005</v>
      </c>
      <c r="J91" s="15">
        <f t="shared" si="15"/>
        <v>3478050.1250000005</v>
      </c>
      <c r="K91" s="15">
        <f t="shared" si="17"/>
        <v>7538679.500000001</v>
      </c>
      <c r="L91" s="8"/>
    </row>
    <row r="92" spans="1:12" ht="12.75">
      <c r="A92" s="6"/>
      <c r="B92" s="14" t="s">
        <v>9</v>
      </c>
      <c r="C92" s="15">
        <f>+'Raw Data'!B16*'Core Cost Parameters'!$B$17*(1+'Core Cost Parameters'!$B$3)</f>
        <v>4473854</v>
      </c>
      <c r="D92" s="15">
        <f>+'Raw Data'!C16*'Core Cost Parameters'!$B$17*(1+'Core Cost Parameters'!$B$3)</f>
        <v>2991876.2500000005</v>
      </c>
      <c r="E92" s="15">
        <f t="shared" si="16"/>
        <v>7465730.25</v>
      </c>
      <c r="F92" s="15">
        <f>+'Raw Data'!E16*'Core Cost Parameters'!$B$17*(1-'Core Cost Parameters'!$C$3)</f>
        <v>334743.75</v>
      </c>
      <c r="G92" s="15">
        <f>+'Raw Data'!F16*'Core Cost Parameters'!$B$17*(1-'Core Cost Parameters'!$C$3)</f>
        <v>225027</v>
      </c>
      <c r="H92" s="15">
        <f t="shared" si="18"/>
        <v>559770.75</v>
      </c>
      <c r="I92" s="15">
        <f t="shared" si="14"/>
        <v>4808597.75</v>
      </c>
      <c r="J92" s="15">
        <f t="shared" si="15"/>
        <v>3216903.2500000005</v>
      </c>
      <c r="K92" s="15">
        <f t="shared" si="17"/>
        <v>8025501</v>
      </c>
      <c r="L92" s="8"/>
    </row>
    <row r="93" spans="1:12" ht="12.75">
      <c r="A93" s="6"/>
      <c r="B93" s="14" t="s">
        <v>35</v>
      </c>
      <c r="C93" s="15">
        <f>+'Raw Data'!B17*'Core Cost Parameters'!$B$17*(1+'Core Cost Parameters'!$B$3)</f>
        <v>3502208.8750000005</v>
      </c>
      <c r="D93" s="15">
        <f>+'Raw Data'!C17*'Core Cost Parameters'!$B$17*(1+'Core Cost Parameters'!$B$3)</f>
        <v>3144986.6250000005</v>
      </c>
      <c r="E93" s="15">
        <f t="shared" si="16"/>
        <v>6647195.500000001</v>
      </c>
      <c r="F93" s="15">
        <f>+'Raw Data'!E17*'Core Cost Parameters'!$B$17*(1-'Core Cost Parameters'!$C$3)</f>
        <v>100249.875</v>
      </c>
      <c r="G93" s="15">
        <f>+'Raw Data'!F17*'Core Cost Parameters'!$B$17*(1-'Core Cost Parameters'!$C$3)</f>
        <v>91067.625</v>
      </c>
      <c r="H93" s="15">
        <f t="shared" si="18"/>
        <v>191317.5</v>
      </c>
      <c r="I93" s="15">
        <f t="shared" si="14"/>
        <v>3602458.7500000005</v>
      </c>
      <c r="J93" s="15">
        <f t="shared" si="15"/>
        <v>3236054.2500000005</v>
      </c>
      <c r="K93" s="15">
        <f t="shared" si="17"/>
        <v>6838513.000000001</v>
      </c>
      <c r="L93" s="8"/>
    </row>
    <row r="94" spans="1:12" ht="12.75">
      <c r="A94" s="6"/>
      <c r="B94" s="14" t="s">
        <v>36</v>
      </c>
      <c r="C94" s="15">
        <f>+'Raw Data'!B18*'Core Cost Parameters'!$B$17*(1+'Core Cost Parameters'!$B$3)</f>
        <v>2376470.25</v>
      </c>
      <c r="D94" s="15">
        <f>+'Raw Data'!C18*'Core Cost Parameters'!$B$17*(1+'Core Cost Parameters'!$B$3)</f>
        <v>1772014.7500000002</v>
      </c>
      <c r="E94" s="15">
        <f t="shared" si="16"/>
        <v>4148485</v>
      </c>
      <c r="F94" s="15">
        <f>+'Raw Data'!E18*'Core Cost Parameters'!$B$17*(1-'Core Cost Parameters'!$C$3)</f>
        <v>68396.625</v>
      </c>
      <c r="G94" s="15">
        <f>+'Raw Data'!F18*'Core Cost Parameters'!$B$17*(1-'Core Cost Parameters'!$C$3)</f>
        <v>51826.5</v>
      </c>
      <c r="H94" s="15">
        <f t="shared" si="18"/>
        <v>120223.125</v>
      </c>
      <c r="I94" s="15">
        <f t="shared" si="14"/>
        <v>2444866.875</v>
      </c>
      <c r="J94" s="15">
        <f t="shared" si="15"/>
        <v>1823841.2500000002</v>
      </c>
      <c r="K94" s="15">
        <f t="shared" si="17"/>
        <v>4268708.125</v>
      </c>
      <c r="L94" s="8"/>
    </row>
    <row r="95" spans="1:12" ht="13.5" thickBot="1">
      <c r="A95" s="6"/>
      <c r="B95" s="14" t="s">
        <v>37</v>
      </c>
      <c r="C95" s="15">
        <f>+'Raw Data'!B19*'Core Cost Parameters'!$B$17*(1+'Core Cost Parameters'!$B$3)</f>
        <v>4412854.875</v>
      </c>
      <c r="D95" s="15">
        <f>+'Raw Data'!C19*'Core Cost Parameters'!$B$17*(1+'Core Cost Parameters'!$B$3)</f>
        <v>3351866.3750000005</v>
      </c>
      <c r="E95" s="15">
        <f t="shared" si="16"/>
        <v>7764721.25</v>
      </c>
      <c r="F95" s="15">
        <f>+'Raw Data'!E19*'Core Cost Parameters'!$B$17*(1-'Core Cost Parameters'!$C$3)</f>
        <v>1301367.375</v>
      </c>
      <c r="G95" s="15">
        <f>+'Raw Data'!F19*'Core Cost Parameters'!$B$17*(1-'Core Cost Parameters'!$C$3)</f>
        <v>970806.375</v>
      </c>
      <c r="H95" s="15">
        <f t="shared" si="18"/>
        <v>2272173.75</v>
      </c>
      <c r="I95" s="15">
        <f t="shared" si="14"/>
        <v>5714222.25</v>
      </c>
      <c r="J95" s="15">
        <f t="shared" si="15"/>
        <v>4322672.75</v>
      </c>
      <c r="K95" s="15">
        <f t="shared" si="17"/>
        <v>10036895</v>
      </c>
      <c r="L95" s="8"/>
    </row>
    <row r="96" spans="1:12" ht="13.5" thickBot="1">
      <c r="A96" s="6"/>
      <c r="B96" s="16" t="s">
        <v>38</v>
      </c>
      <c r="C96" s="17">
        <f aca="true" t="shared" si="19" ref="C96:K96">SUM(C86:C95)</f>
        <v>42785479</v>
      </c>
      <c r="D96" s="17">
        <f t="shared" si="19"/>
        <v>32180585.25</v>
      </c>
      <c r="E96" s="17">
        <f t="shared" si="19"/>
        <v>74966064.25</v>
      </c>
      <c r="F96" s="17">
        <f t="shared" si="19"/>
        <v>4979601</v>
      </c>
      <c r="G96" s="17">
        <f t="shared" si="19"/>
        <v>3550894.875</v>
      </c>
      <c r="H96" s="17">
        <f t="shared" si="19"/>
        <v>8530495.875</v>
      </c>
      <c r="I96" s="17">
        <f t="shared" si="19"/>
        <v>47765080</v>
      </c>
      <c r="J96" s="17">
        <f t="shared" si="19"/>
        <v>35731480.125</v>
      </c>
      <c r="K96" s="17">
        <f t="shared" si="19"/>
        <v>83496560.125</v>
      </c>
      <c r="L96" s="8"/>
    </row>
    <row r="97" spans="1:12" ht="12.75">
      <c r="A97" s="6"/>
      <c r="B97" s="1" t="s">
        <v>62</v>
      </c>
      <c r="C97" s="7"/>
      <c r="D97" s="7"/>
      <c r="E97" s="7"/>
      <c r="F97" s="7"/>
      <c r="G97" s="7"/>
      <c r="H97" s="7"/>
      <c r="I97" s="7"/>
      <c r="J97" s="7"/>
      <c r="K97" s="7"/>
      <c r="L97" s="8"/>
    </row>
    <row r="98" spans="1:12" ht="12.75">
      <c r="A98" s="6"/>
      <c r="B98" s="7" t="s">
        <v>51</v>
      </c>
      <c r="C98" s="7"/>
      <c r="D98" s="7"/>
      <c r="E98" s="7"/>
      <c r="F98" s="7"/>
      <c r="G98" s="7"/>
      <c r="H98" s="7"/>
      <c r="I98" s="7"/>
      <c r="J98" s="7"/>
      <c r="K98" s="7"/>
      <c r="L98" s="8"/>
    </row>
    <row r="99" spans="1:12" ht="13.5" thickBot="1">
      <c r="A99" s="6"/>
      <c r="B99" s="7"/>
      <c r="C99" s="7"/>
      <c r="D99" s="7"/>
      <c r="E99" s="7"/>
      <c r="F99" s="7"/>
      <c r="G99" s="7"/>
      <c r="H99" s="7"/>
      <c r="I99" s="7"/>
      <c r="J99" s="7"/>
      <c r="K99" s="7"/>
      <c r="L99" s="8"/>
    </row>
    <row r="100" spans="1:12" ht="26.25" customHeight="1" thickBot="1">
      <c r="A100" s="6"/>
      <c r="B100" s="7"/>
      <c r="C100" s="7"/>
      <c r="D100" s="77" t="s">
        <v>7</v>
      </c>
      <c r="E100" s="74" t="s">
        <v>54</v>
      </c>
      <c r="F100" s="75"/>
      <c r="G100" s="76"/>
      <c r="H100" s="7"/>
      <c r="I100" s="7"/>
      <c r="J100" s="7"/>
      <c r="K100" s="7"/>
      <c r="L100" s="8"/>
    </row>
    <row r="101" spans="1:12" ht="13.5" thickBot="1">
      <c r="A101" s="6"/>
      <c r="B101" s="7"/>
      <c r="C101" s="7"/>
      <c r="D101" s="78"/>
      <c r="E101" s="18" t="s">
        <v>29</v>
      </c>
      <c r="F101" s="18" t="s">
        <v>28</v>
      </c>
      <c r="G101" s="18" t="s">
        <v>27</v>
      </c>
      <c r="H101" s="7"/>
      <c r="I101" s="7"/>
      <c r="J101" s="7"/>
      <c r="K101" s="7"/>
      <c r="L101" s="8"/>
    </row>
    <row r="102" spans="1:12" ht="12.75">
      <c r="A102" s="6"/>
      <c r="B102" s="7"/>
      <c r="C102" s="7"/>
      <c r="D102" s="21" t="s">
        <v>39</v>
      </c>
      <c r="E102" s="24">
        <f>+'Raw Data'!B25*'Core Cost Parameters'!$B$17*(1+'Core Cost Parameters'!$B$3)</f>
        <v>14500416.732475277</v>
      </c>
      <c r="F102" s="24">
        <f>+'Raw Data'!C25*'Core Cost Parameters'!$B$17*(1-'Core Cost Parameters'!$C$3)</f>
        <v>1149129.3419386707</v>
      </c>
      <c r="G102" s="24">
        <f>+F102+E102</f>
        <v>15649546.074413948</v>
      </c>
      <c r="H102" s="7"/>
      <c r="I102" s="7"/>
      <c r="J102" s="7"/>
      <c r="K102" s="7"/>
      <c r="L102" s="8"/>
    </row>
    <row r="103" spans="1:12" ht="12.75">
      <c r="A103" s="6"/>
      <c r="B103" s="7"/>
      <c r="C103" s="7"/>
      <c r="D103" s="22" t="s">
        <v>40</v>
      </c>
      <c r="E103" s="25">
        <f>+'Raw Data'!B26*'Core Cost Parameters'!$B$17*(1+'Core Cost Parameters'!$B$3)</f>
        <v>11343269.199500881</v>
      </c>
      <c r="F103" s="25">
        <f>+'Raw Data'!C26*'Core Cost Parameters'!$B$17*(1-'Core Cost Parameters'!$C$3)</f>
        <v>1190834.2035947363</v>
      </c>
      <c r="G103" s="25">
        <f aca="true" t="shared" si="20" ref="G103:G112">+F103+E103</f>
        <v>12534103.403095618</v>
      </c>
      <c r="H103" s="7"/>
      <c r="I103" s="7"/>
      <c r="J103" s="7"/>
      <c r="K103" s="7"/>
      <c r="L103" s="8"/>
    </row>
    <row r="104" spans="1:12" ht="12.75">
      <c r="A104" s="6"/>
      <c r="B104" s="7"/>
      <c r="C104" s="7"/>
      <c r="D104" s="22" t="s">
        <v>41</v>
      </c>
      <c r="E104" s="25">
        <f>+'Raw Data'!B27*'Core Cost Parameters'!$B$17*(1+'Core Cost Parameters'!$B$3)</f>
        <v>7885315.847907335</v>
      </c>
      <c r="F104" s="25">
        <f>+'Raw Data'!C27*'Core Cost Parameters'!$B$17*(1-'Core Cost Parameters'!$C$3)</f>
        <v>1064436.3921140446</v>
      </c>
      <c r="G104" s="25">
        <f t="shared" si="20"/>
        <v>8949752.24002138</v>
      </c>
      <c r="H104" s="7"/>
      <c r="I104" s="7"/>
      <c r="J104" s="7"/>
      <c r="K104" s="7"/>
      <c r="L104" s="8"/>
    </row>
    <row r="105" spans="1:12" ht="12.75">
      <c r="A105" s="6"/>
      <c r="B105" s="7"/>
      <c r="C105" s="7"/>
      <c r="D105" s="22" t="s">
        <v>42</v>
      </c>
      <c r="E105" s="25">
        <f>+'Raw Data'!B28*'Core Cost Parameters'!$B$17*(1+'Core Cost Parameters'!$B$3)</f>
        <v>7155369.151808367</v>
      </c>
      <c r="F105" s="25">
        <f>+'Raw Data'!C28*'Core Cost Parameters'!$B$17*(1-'Core Cost Parameters'!$C$3)</f>
        <v>971573.5668265383</v>
      </c>
      <c r="G105" s="25">
        <f t="shared" si="20"/>
        <v>8126942.718634905</v>
      </c>
      <c r="H105" s="7"/>
      <c r="I105" s="7"/>
      <c r="J105" s="7"/>
      <c r="K105" s="7"/>
      <c r="L105" s="8"/>
    </row>
    <row r="106" spans="1:12" ht="12.75">
      <c r="A106" s="6"/>
      <c r="B106" s="7"/>
      <c r="C106" s="7"/>
      <c r="D106" s="22" t="s">
        <v>43</v>
      </c>
      <c r="E106" s="25">
        <f>+'Raw Data'!B29*'Core Cost Parameters'!$B$17*(1+'Core Cost Parameters'!$B$3)</f>
        <v>6293540.778026591</v>
      </c>
      <c r="F106" s="25">
        <f>+'Raw Data'!C29*'Core Cost Parameters'!$B$17*(1-'Core Cost Parameters'!$C$3)</f>
        <v>873620.6097061384</v>
      </c>
      <c r="G106" s="25">
        <f t="shared" si="20"/>
        <v>7167161.387732729</v>
      </c>
      <c r="H106" s="7"/>
      <c r="I106" s="7"/>
      <c r="J106" s="7"/>
      <c r="K106" s="7"/>
      <c r="L106" s="8"/>
    </row>
    <row r="107" spans="1:12" ht="12.75">
      <c r="A107" s="6"/>
      <c r="B107" s="7"/>
      <c r="C107" s="7"/>
      <c r="D107" s="22" t="s">
        <v>44</v>
      </c>
      <c r="E107" s="25">
        <f>+'Raw Data'!B30*'Core Cost Parameters'!$B$17*(1+'Core Cost Parameters'!$B$3)</f>
        <v>5288402.732579534</v>
      </c>
      <c r="F107" s="25">
        <f>+'Raw Data'!C30*'Core Cost Parameters'!$B$17*(1-'Core Cost Parameters'!$C$3)</f>
        <v>705047.4201814668</v>
      </c>
      <c r="G107" s="25">
        <f t="shared" si="20"/>
        <v>5993450.152761001</v>
      </c>
      <c r="H107" s="7"/>
      <c r="I107" s="7"/>
      <c r="J107" s="7"/>
      <c r="K107" s="7"/>
      <c r="L107" s="8"/>
    </row>
    <row r="108" spans="1:12" ht="12.75">
      <c r="A108" s="6"/>
      <c r="B108" s="7"/>
      <c r="C108" s="7"/>
      <c r="D108" s="22" t="s">
        <v>45</v>
      </c>
      <c r="E108" s="25">
        <f>+'Raw Data'!B31*'Core Cost Parameters'!$B$17*(1+'Core Cost Parameters'!$B$3)</f>
        <v>4485947.385005555</v>
      </c>
      <c r="F108" s="25">
        <f>+'Raw Data'!C31*'Core Cost Parameters'!$B$17*(1-'Core Cost Parameters'!$C$3)</f>
        <v>556920.3064225381</v>
      </c>
      <c r="G108" s="25">
        <f t="shared" si="20"/>
        <v>5042867.691428093</v>
      </c>
      <c r="H108" s="7"/>
      <c r="I108" s="7"/>
      <c r="J108" s="7"/>
      <c r="K108" s="7"/>
      <c r="L108" s="8"/>
    </row>
    <row r="109" spans="1:12" ht="12.75">
      <c r="A109" s="6"/>
      <c r="B109" s="7"/>
      <c r="C109" s="7"/>
      <c r="D109" s="22" t="s">
        <v>46</v>
      </c>
      <c r="E109" s="25">
        <f>+'Raw Data'!B32*'Core Cost Parameters'!$B$17*(1+'Core Cost Parameters'!$B$3)*(1+'Core Cost Parameters'!$B$4)</f>
        <v>3807255.8986992463</v>
      </c>
      <c r="F109" s="25">
        <f>+'Raw Data'!C32*'Core Cost Parameters'!$B$17*(1+'Core Cost Parameters'!$B$4)*(1-'Core Cost Parameters'!$C$3)</f>
        <v>454849.04768137273</v>
      </c>
      <c r="G109" s="25">
        <f t="shared" si="20"/>
        <v>4262104.946380619</v>
      </c>
      <c r="H109" s="7"/>
      <c r="I109" s="7"/>
      <c r="J109" s="7"/>
      <c r="K109" s="7"/>
      <c r="L109" s="8"/>
    </row>
    <row r="110" spans="1:12" ht="12.75">
      <c r="A110" s="6"/>
      <c r="B110" s="7"/>
      <c r="C110" s="7"/>
      <c r="D110" s="22" t="s">
        <v>47</v>
      </c>
      <c r="E110" s="25">
        <f>+'Raw Data'!B33*'Core Cost Parameters'!$B$17*(1+'Core Cost Parameters'!$B$3)*(1+'Core Cost Parameters'!$B$4)</f>
        <v>3640570.0683084335</v>
      </c>
      <c r="F110" s="25">
        <f>+'Raw Data'!C33*'Core Cost Parameters'!$B$17*(1+'Core Cost Parameters'!$B$4)*(1-'Core Cost Parameters'!$C$3)</f>
        <v>420308.011902392</v>
      </c>
      <c r="G110" s="25">
        <f t="shared" si="20"/>
        <v>4060878.0802108254</v>
      </c>
      <c r="H110" s="7"/>
      <c r="I110" s="7"/>
      <c r="J110" s="7"/>
      <c r="K110" s="7"/>
      <c r="L110" s="8"/>
    </row>
    <row r="111" spans="1:12" ht="12.75">
      <c r="A111" s="6"/>
      <c r="B111" s="7"/>
      <c r="C111" s="7"/>
      <c r="D111" s="22" t="s">
        <v>48</v>
      </c>
      <c r="E111" s="25">
        <f>+'Raw Data'!B34*'Core Cost Parameters'!$B$17*(1+'Core Cost Parameters'!$B$3)*(1+'Core Cost Parameters'!$B$4)</f>
        <v>2753157.437193709</v>
      </c>
      <c r="F111" s="25">
        <f>+'Raw Data'!C34*'Core Cost Parameters'!$B$17*(1+'Core Cost Parameters'!$B$4)*(1-'Core Cost Parameters'!$C$3)</f>
        <v>308203.8466732897</v>
      </c>
      <c r="G111" s="25">
        <f t="shared" si="20"/>
        <v>3061361.2838669987</v>
      </c>
      <c r="H111" s="7"/>
      <c r="I111" s="7"/>
      <c r="J111" s="7"/>
      <c r="K111" s="7"/>
      <c r="L111" s="8"/>
    </row>
    <row r="112" spans="1:12" ht="13.5" thickBot="1">
      <c r="A112" s="6"/>
      <c r="B112" s="7"/>
      <c r="C112" s="7"/>
      <c r="D112" s="23" t="s">
        <v>49</v>
      </c>
      <c r="E112" s="20">
        <f>+'Raw Data'!B35*'Core Cost Parameters'!$B$17*(1+'Core Cost Parameters'!$B$3)*(1+'Core Cost Parameters'!$B$4)</f>
        <v>8353233.091175959</v>
      </c>
      <c r="F112" s="20">
        <f>+'Raw Data'!C35*'Core Cost Parameters'!$B$17*(1+'Core Cost Parameters'!$B$4)*(1-'Core Cost Parameters'!$C$3)</f>
        <v>896128.4027352887</v>
      </c>
      <c r="G112" s="20">
        <f t="shared" si="20"/>
        <v>9249361.493911248</v>
      </c>
      <c r="H112" s="7"/>
      <c r="I112" s="7"/>
      <c r="J112" s="7"/>
      <c r="K112" s="7"/>
      <c r="L112" s="8"/>
    </row>
    <row r="113" spans="1:12" ht="13.5" thickBot="1">
      <c r="A113" s="6"/>
      <c r="B113" s="7"/>
      <c r="C113" s="7"/>
      <c r="D113" s="19" t="s">
        <v>27</v>
      </c>
      <c r="E113" s="20">
        <f>SUM(E102:E112)</f>
        <v>75506478.32268089</v>
      </c>
      <c r="F113" s="20">
        <f>SUM(F102:F112)</f>
        <v>8591051.149776476</v>
      </c>
      <c r="G113" s="20">
        <f>SUM(G102:G112)</f>
        <v>84097529.47245736</v>
      </c>
      <c r="H113" s="7"/>
      <c r="I113" s="7"/>
      <c r="J113" s="7"/>
      <c r="K113" s="7"/>
      <c r="L113" s="8"/>
    </row>
    <row r="114" spans="1:12" ht="12.75">
      <c r="A114" s="6"/>
      <c r="B114" s="7"/>
      <c r="C114" s="7"/>
      <c r="D114" s="1" t="s">
        <v>62</v>
      </c>
      <c r="E114" s="7"/>
      <c r="F114" s="7"/>
      <c r="G114" s="7"/>
      <c r="H114" s="7"/>
      <c r="I114" s="7"/>
      <c r="J114" s="7"/>
      <c r="K114" s="7"/>
      <c r="L114" s="8"/>
    </row>
    <row r="115" spans="1:12" ht="13.5" thickBot="1">
      <c r="A115" s="9"/>
      <c r="B115" s="10"/>
      <c r="C115" s="27"/>
      <c r="D115" s="27"/>
      <c r="E115" s="27"/>
      <c r="F115" s="10"/>
      <c r="G115" s="10"/>
      <c r="H115" s="10"/>
      <c r="I115" s="10"/>
      <c r="J115" s="10"/>
      <c r="K115" s="10"/>
      <c r="L115" s="11"/>
    </row>
  </sheetData>
  <mergeCells count="26">
    <mergeCell ref="C13:E13"/>
    <mergeCell ref="C12:K12"/>
    <mergeCell ref="B3:D3"/>
    <mergeCell ref="B4:D4"/>
    <mergeCell ref="B5:D5"/>
    <mergeCell ref="B7:D7"/>
    <mergeCell ref="B8:D8"/>
    <mergeCell ref="C47:K47"/>
    <mergeCell ref="B12:B14"/>
    <mergeCell ref="B47:B49"/>
    <mergeCell ref="E28:G28"/>
    <mergeCell ref="D28:D29"/>
    <mergeCell ref="C48:E48"/>
    <mergeCell ref="F48:H48"/>
    <mergeCell ref="I48:K48"/>
    <mergeCell ref="F13:H13"/>
    <mergeCell ref="I13:K13"/>
    <mergeCell ref="B83:B85"/>
    <mergeCell ref="E100:G100"/>
    <mergeCell ref="D100:D101"/>
    <mergeCell ref="D64:D65"/>
    <mergeCell ref="E64:G64"/>
    <mergeCell ref="C83:K83"/>
    <mergeCell ref="C84:E84"/>
    <mergeCell ref="F84:H84"/>
    <mergeCell ref="I84:K84"/>
  </mergeCells>
  <hyperlinks>
    <hyperlink ref="B3" r:id="rId1" display="Go to Cost Estimates (Standard Variant)"/>
    <hyperlink ref="B4" r:id="rId2" display="Go to Cost Estimates (Cross-Sectoral Variant)"/>
    <hyperlink ref="B5" r:id="rId3" display="Go to Cost Estimates (Volunteering Variant)"/>
    <hyperlink ref="B7" r:id="rId4" display="Go to Core Cost Parameters"/>
    <hyperlink ref="B8" r:id="rId5" display="Back to Presentation"/>
    <hyperlink ref="K81" location="'Costs Estimates'!B1" display="Go back"/>
    <hyperlink ref="B3:D3" location="'Costs Estimates'!D28" display="Go to Cost Estimates (Standard Variant)"/>
    <hyperlink ref="B4:D4" location="'Costs Estimates'!D63" display="Go to Cost Estimates (Cross-Sectoral Variant)"/>
    <hyperlink ref="B5:D5" location="'Costs Estimates'!D98" display="Go to Cost Estimates (Volunteering Variant)"/>
    <hyperlink ref="K45" location="'Costs Estimates'!B1" display="Go back"/>
    <hyperlink ref="K10" location="'Costs Estimates'!B1" display="Go back"/>
    <hyperlink ref="B8:D8" location="Presentation!A19" display="Back to Presentation"/>
  </hyperlinks>
  <printOptions/>
  <pageMargins left="0.75" right="0.75" top="1" bottom="1" header="0" footer="0"/>
  <pageSetup horizontalDpi="300" verticalDpi="300" orientation="landscape" paperSize="9" scale="92" r:id="rId6"/>
  <rowBreaks count="3" manualBreakCount="3">
    <brk id="8" max="255" man="1"/>
    <brk id="43" max="255" man="1"/>
    <brk id="7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64"/>
  <sheetViews>
    <sheetView zoomScale="75" zoomScaleNormal="75" workbookViewId="0" topLeftCell="A4">
      <selection activeCell="A42" sqref="A42"/>
    </sheetView>
  </sheetViews>
  <sheetFormatPr defaultColWidth="9.140625" defaultRowHeight="12.75"/>
  <cols>
    <col min="1" max="1" width="21.421875" style="1" customWidth="1"/>
    <col min="2" max="2" width="12.8515625" style="1" bestFit="1" customWidth="1"/>
    <col min="3" max="3" width="12.28125" style="1" bestFit="1" customWidth="1"/>
    <col min="4" max="4" width="12.57421875" style="1" bestFit="1" customWidth="1"/>
    <col min="5" max="5" width="12.7109375" style="1" bestFit="1" customWidth="1"/>
    <col min="6" max="7" width="12.57421875" style="1" bestFit="1" customWidth="1"/>
    <col min="8" max="8" width="10.7109375" style="1" customWidth="1"/>
    <col min="9" max="16384" width="11.421875" style="1" customWidth="1"/>
  </cols>
  <sheetData>
    <row r="1" spans="1:12" ht="12.75">
      <c r="A1" s="7"/>
      <c r="B1" s="7"/>
      <c r="C1" s="7"/>
      <c r="D1" s="7"/>
      <c r="E1" s="7"/>
      <c r="F1" s="7"/>
      <c r="G1" s="7"/>
      <c r="H1" s="7"/>
      <c r="I1" s="7"/>
      <c r="J1" s="7"/>
      <c r="K1" s="7"/>
      <c r="L1" s="7"/>
    </row>
    <row r="2" spans="1:12" ht="15.75">
      <c r="A2" s="86" t="s">
        <v>61</v>
      </c>
      <c r="B2" s="86"/>
      <c r="C2" s="86"/>
      <c r="D2" s="86"/>
      <c r="E2" s="86"/>
      <c r="F2" s="86"/>
      <c r="G2" s="86"/>
      <c r="H2" s="7"/>
      <c r="I2" s="32"/>
      <c r="J2" s="7"/>
      <c r="K2" s="7"/>
      <c r="L2" s="7"/>
    </row>
    <row r="3" spans="1:12" ht="15">
      <c r="A3" s="33"/>
      <c r="B3" s="7"/>
      <c r="C3" s="7"/>
      <c r="D3" s="7"/>
      <c r="E3" s="7"/>
      <c r="F3" s="7"/>
      <c r="G3" s="7"/>
      <c r="H3" s="7"/>
      <c r="I3" s="85" t="s">
        <v>19</v>
      </c>
      <c r="J3" s="85"/>
      <c r="K3" s="85"/>
      <c r="L3" s="7"/>
    </row>
    <row r="4" spans="1:12" ht="15">
      <c r="A4" s="7"/>
      <c r="B4" s="7"/>
      <c r="C4" s="7"/>
      <c r="D4" s="7"/>
      <c r="E4" s="7"/>
      <c r="F4" s="7"/>
      <c r="G4" s="7"/>
      <c r="H4" s="7"/>
      <c r="I4" s="84" t="s">
        <v>14</v>
      </c>
      <c r="J4" s="84"/>
      <c r="K4" s="84"/>
      <c r="L4" s="7"/>
    </row>
    <row r="5" spans="1:12" ht="15">
      <c r="A5" s="7"/>
      <c r="B5" s="7"/>
      <c r="C5" s="7"/>
      <c r="D5" s="7"/>
      <c r="E5" s="7"/>
      <c r="F5" s="7"/>
      <c r="G5" s="7"/>
      <c r="H5" s="7"/>
      <c r="I5" s="84" t="s">
        <v>18</v>
      </c>
      <c r="J5" s="84"/>
      <c r="K5" s="84"/>
      <c r="L5" s="7"/>
    </row>
    <row r="6" spans="1:12" ht="12.75">
      <c r="A6" s="7"/>
      <c r="B6" s="7"/>
      <c r="C6" s="7"/>
      <c r="D6" s="7"/>
      <c r="E6" s="7"/>
      <c r="F6" s="7"/>
      <c r="G6" s="7"/>
      <c r="H6" s="7"/>
      <c r="I6" s="7"/>
      <c r="J6" s="7"/>
      <c r="K6" s="7"/>
      <c r="L6" s="7"/>
    </row>
    <row r="7" spans="1:12" ht="13.5" thickBot="1">
      <c r="A7" s="7" t="s">
        <v>59</v>
      </c>
      <c r="B7" s="7"/>
      <c r="C7" s="7"/>
      <c r="D7" s="7"/>
      <c r="E7" s="7"/>
      <c r="F7" s="7"/>
      <c r="G7" s="7"/>
      <c r="H7" s="7"/>
      <c r="I7" s="7"/>
      <c r="J7" s="7"/>
      <c r="K7" s="7"/>
      <c r="L7" s="7"/>
    </row>
    <row r="8" spans="1:12" ht="13.5" thickBot="1">
      <c r="A8" s="87" t="s">
        <v>10</v>
      </c>
      <c r="B8" s="83" t="s">
        <v>29</v>
      </c>
      <c r="C8" s="81"/>
      <c r="D8" s="82"/>
      <c r="E8" s="83" t="s">
        <v>28</v>
      </c>
      <c r="F8" s="81"/>
      <c r="G8" s="82"/>
      <c r="H8" s="83" t="s">
        <v>27</v>
      </c>
      <c r="I8" s="81"/>
      <c r="J8" s="82"/>
      <c r="K8" s="7"/>
      <c r="L8" s="7"/>
    </row>
    <row r="9" spans="1:12" ht="13.5" thickBot="1">
      <c r="A9" s="88"/>
      <c r="B9" s="13" t="s">
        <v>25</v>
      </c>
      <c r="C9" s="13" t="s">
        <v>26</v>
      </c>
      <c r="D9" s="13" t="s">
        <v>27</v>
      </c>
      <c r="E9" s="13" t="s">
        <v>25</v>
      </c>
      <c r="F9" s="13" t="s">
        <v>26</v>
      </c>
      <c r="G9" s="13" t="s">
        <v>27</v>
      </c>
      <c r="H9" s="13" t="s">
        <v>25</v>
      </c>
      <c r="I9" s="13" t="s">
        <v>26</v>
      </c>
      <c r="J9" s="13" t="s">
        <v>27</v>
      </c>
      <c r="K9" s="7"/>
      <c r="L9" s="7"/>
    </row>
    <row r="10" spans="1:12" ht="12.75">
      <c r="A10" s="14" t="s">
        <v>30</v>
      </c>
      <c r="B10" s="15">
        <v>342063</v>
      </c>
      <c r="C10" s="15">
        <v>276345</v>
      </c>
      <c r="D10" s="15">
        <v>618408</v>
      </c>
      <c r="E10" s="15">
        <v>26091</v>
      </c>
      <c r="F10" s="15">
        <v>21091</v>
      </c>
      <c r="G10" s="15">
        <v>47182</v>
      </c>
      <c r="H10" s="15">
        <v>368155</v>
      </c>
      <c r="I10" s="15">
        <v>297436</v>
      </c>
      <c r="J10" s="15">
        <v>665591</v>
      </c>
      <c r="K10" s="7"/>
      <c r="L10" s="7"/>
    </row>
    <row r="11" spans="1:12" ht="12.75">
      <c r="A11" s="14" t="s">
        <v>31</v>
      </c>
      <c r="B11" s="15">
        <v>414280</v>
      </c>
      <c r="C11" s="15">
        <v>293869</v>
      </c>
      <c r="D11" s="15">
        <v>708149</v>
      </c>
      <c r="E11" s="15">
        <v>138761</v>
      </c>
      <c r="F11" s="15">
        <v>94771</v>
      </c>
      <c r="G11" s="15">
        <v>233532</v>
      </c>
      <c r="H11" s="15">
        <v>553041</v>
      </c>
      <c r="I11" s="15">
        <v>388640</v>
      </c>
      <c r="J11" s="15">
        <v>941681</v>
      </c>
      <c r="K11" s="7"/>
      <c r="L11" s="7"/>
    </row>
    <row r="12" spans="1:12" ht="12.75">
      <c r="A12" s="14" t="s">
        <v>32</v>
      </c>
      <c r="B12" s="15">
        <v>259413</v>
      </c>
      <c r="C12" s="15">
        <v>193222</v>
      </c>
      <c r="D12" s="15">
        <v>452635</v>
      </c>
      <c r="E12" s="15">
        <v>28667</v>
      </c>
      <c r="F12" s="15">
        <v>20440</v>
      </c>
      <c r="G12" s="15">
        <v>49107</v>
      </c>
      <c r="H12" s="15">
        <v>288080</v>
      </c>
      <c r="I12" s="15">
        <v>213662</v>
      </c>
      <c r="J12" s="15">
        <v>501741</v>
      </c>
      <c r="K12" s="7"/>
      <c r="L12" s="7"/>
    </row>
    <row r="13" spans="1:12" ht="12.75">
      <c r="A13" s="14" t="s">
        <v>33</v>
      </c>
      <c r="B13" s="15">
        <v>300017</v>
      </c>
      <c r="C13" s="15">
        <v>219337</v>
      </c>
      <c r="D13" s="15">
        <v>519354</v>
      </c>
      <c r="E13" s="15">
        <v>17786</v>
      </c>
      <c r="F13" s="15">
        <v>12549</v>
      </c>
      <c r="G13" s="15">
        <v>30334</v>
      </c>
      <c r="H13" s="15">
        <v>317803</v>
      </c>
      <c r="I13" s="15">
        <v>231885</v>
      </c>
      <c r="J13" s="15">
        <v>549688</v>
      </c>
      <c r="K13" s="7"/>
      <c r="L13" s="7"/>
    </row>
    <row r="14" spans="1:12" ht="12.75">
      <c r="A14" s="14" t="s">
        <v>8</v>
      </c>
      <c r="B14" s="15">
        <v>279374</v>
      </c>
      <c r="C14" s="15">
        <v>179697</v>
      </c>
      <c r="D14" s="15">
        <v>459071</v>
      </c>
      <c r="E14" s="15">
        <v>31742</v>
      </c>
      <c r="F14" s="15">
        <v>18551</v>
      </c>
      <c r="G14" s="15">
        <v>50293</v>
      </c>
      <c r="H14" s="15">
        <v>311117</v>
      </c>
      <c r="I14" s="15">
        <v>198248</v>
      </c>
      <c r="J14" s="15">
        <v>509364</v>
      </c>
      <c r="K14" s="7"/>
      <c r="L14" s="7"/>
    </row>
    <row r="15" spans="1:12" ht="12.75">
      <c r="A15" s="14" t="s">
        <v>34</v>
      </c>
      <c r="B15" s="15">
        <v>257421</v>
      </c>
      <c r="C15" s="15">
        <v>220660</v>
      </c>
      <c r="D15" s="15">
        <v>478081</v>
      </c>
      <c r="E15" s="15">
        <v>13506</v>
      </c>
      <c r="F15" s="15">
        <v>11359</v>
      </c>
      <c r="G15" s="15">
        <v>24865</v>
      </c>
      <c r="H15" s="15">
        <v>270927</v>
      </c>
      <c r="I15" s="15">
        <v>232019</v>
      </c>
      <c r="J15" s="15">
        <v>502946</v>
      </c>
      <c r="K15" s="7"/>
      <c r="L15" s="7"/>
    </row>
    <row r="16" spans="1:12" ht="12.75">
      <c r="A16" s="14" t="s">
        <v>9</v>
      </c>
      <c r="B16" s="15">
        <v>295792</v>
      </c>
      <c r="C16" s="15">
        <v>197810</v>
      </c>
      <c r="D16" s="15">
        <v>493602</v>
      </c>
      <c r="E16" s="15">
        <v>27050</v>
      </c>
      <c r="F16" s="15">
        <v>18184</v>
      </c>
      <c r="G16" s="15">
        <v>45234</v>
      </c>
      <c r="H16" s="15">
        <v>322842</v>
      </c>
      <c r="I16" s="15">
        <v>215994</v>
      </c>
      <c r="J16" s="15">
        <v>538836</v>
      </c>
      <c r="K16" s="7"/>
      <c r="L16" s="7"/>
    </row>
    <row r="17" spans="1:12" ht="12.75">
      <c r="A17" s="14" t="s">
        <v>35</v>
      </c>
      <c r="B17" s="15">
        <v>231551</v>
      </c>
      <c r="C17" s="15">
        <v>207933</v>
      </c>
      <c r="D17" s="15">
        <v>439484</v>
      </c>
      <c r="E17" s="15">
        <v>8101</v>
      </c>
      <c r="F17" s="15">
        <v>7359</v>
      </c>
      <c r="G17" s="15">
        <v>15460</v>
      </c>
      <c r="H17" s="15">
        <v>239652</v>
      </c>
      <c r="I17" s="15">
        <v>215292</v>
      </c>
      <c r="J17" s="15">
        <v>454944</v>
      </c>
      <c r="K17" s="7"/>
      <c r="L17" s="7"/>
    </row>
    <row r="18" spans="1:12" ht="12.75">
      <c r="A18" s="14" t="s">
        <v>36</v>
      </c>
      <c r="B18" s="15">
        <v>157122</v>
      </c>
      <c r="C18" s="15">
        <v>117158</v>
      </c>
      <c r="D18" s="15">
        <v>274280</v>
      </c>
      <c r="E18" s="15">
        <v>5527</v>
      </c>
      <c r="F18" s="15">
        <v>4188</v>
      </c>
      <c r="G18" s="15">
        <v>9715</v>
      </c>
      <c r="H18" s="15">
        <v>162649</v>
      </c>
      <c r="I18" s="15">
        <v>121346</v>
      </c>
      <c r="J18" s="15">
        <v>283995</v>
      </c>
      <c r="K18" s="7"/>
      <c r="L18" s="7"/>
    </row>
    <row r="19" spans="1:12" ht="13.5" thickBot="1">
      <c r="A19" s="14" t="s">
        <v>37</v>
      </c>
      <c r="B19" s="15">
        <v>291759</v>
      </c>
      <c r="C19" s="15">
        <v>221611</v>
      </c>
      <c r="D19" s="15">
        <v>513370</v>
      </c>
      <c r="E19" s="15">
        <v>105161</v>
      </c>
      <c r="F19" s="15">
        <v>78449</v>
      </c>
      <c r="G19" s="15">
        <v>183610</v>
      </c>
      <c r="H19" s="15">
        <v>396919</v>
      </c>
      <c r="I19" s="15">
        <v>300061</v>
      </c>
      <c r="J19" s="15">
        <v>696980</v>
      </c>
      <c r="K19" s="7"/>
      <c r="L19" s="7"/>
    </row>
    <row r="20" spans="1:12" ht="13.5" thickBot="1">
      <c r="A20" s="16" t="s">
        <v>38</v>
      </c>
      <c r="B20" s="17">
        <v>2828792</v>
      </c>
      <c r="C20" s="17">
        <v>2127642</v>
      </c>
      <c r="D20" s="17">
        <v>4956434</v>
      </c>
      <c r="E20" s="17">
        <v>402392</v>
      </c>
      <c r="F20" s="17">
        <v>286940</v>
      </c>
      <c r="G20" s="17">
        <v>689332</v>
      </c>
      <c r="H20" s="17">
        <v>3231184</v>
      </c>
      <c r="I20" s="17">
        <v>2414582</v>
      </c>
      <c r="J20" s="17">
        <v>5645767</v>
      </c>
      <c r="K20" s="7"/>
      <c r="L20" s="7"/>
    </row>
    <row r="21" spans="1:12" ht="12.75">
      <c r="A21" s="7" t="s">
        <v>58</v>
      </c>
      <c r="B21" s="7"/>
      <c r="C21" s="7"/>
      <c r="D21" s="7"/>
      <c r="E21" s="7"/>
      <c r="F21" s="7"/>
      <c r="G21" s="7"/>
      <c r="H21" s="7"/>
      <c r="I21" s="7"/>
      <c r="J21" s="7"/>
      <c r="K21" s="7"/>
      <c r="L21" s="7"/>
    </row>
    <row r="22" spans="1:12" ht="12.75">
      <c r="A22" s="7"/>
      <c r="B22" s="7"/>
      <c r="C22" s="7"/>
      <c r="D22" s="7"/>
      <c r="E22" s="7"/>
      <c r="F22" s="7"/>
      <c r="G22" s="7"/>
      <c r="H22" s="7"/>
      <c r="I22" s="7"/>
      <c r="J22" s="7"/>
      <c r="K22" s="7"/>
      <c r="L22" s="7"/>
    </row>
    <row r="23" spans="1:12" ht="13.5" thickBot="1">
      <c r="A23" s="7" t="s">
        <v>60</v>
      </c>
      <c r="B23" s="7"/>
      <c r="C23" s="7"/>
      <c r="D23" s="7"/>
      <c r="E23" s="7"/>
      <c r="F23" s="7"/>
      <c r="G23" s="7"/>
      <c r="H23" s="7"/>
      <c r="I23" s="7"/>
      <c r="J23" s="7"/>
      <c r="K23" s="7"/>
      <c r="L23" s="7"/>
    </row>
    <row r="24" spans="1:12" ht="13.5" thickBot="1">
      <c r="A24" s="60" t="s">
        <v>7</v>
      </c>
      <c r="B24" s="61" t="s">
        <v>29</v>
      </c>
      <c r="C24" s="61" t="s">
        <v>28</v>
      </c>
      <c r="D24" s="61" t="s">
        <v>27</v>
      </c>
      <c r="E24" s="7"/>
      <c r="F24" s="7"/>
      <c r="G24" s="7"/>
      <c r="H24" s="7"/>
      <c r="I24" s="7"/>
      <c r="J24" s="7"/>
      <c r="K24" s="7"/>
      <c r="L24" s="7"/>
    </row>
    <row r="25" spans="1:12" ht="12.75">
      <c r="A25" s="21" t="s">
        <v>39</v>
      </c>
      <c r="B25" s="24">
        <v>958705.238510762</v>
      </c>
      <c r="C25" s="24">
        <v>92858.93672231682</v>
      </c>
      <c r="D25" s="24">
        <v>1049023.607299474</v>
      </c>
      <c r="E25" s="7"/>
      <c r="F25" s="7"/>
      <c r="G25" s="7"/>
      <c r="H25" s="7"/>
      <c r="I25" s="7"/>
      <c r="J25" s="7"/>
      <c r="K25" s="7"/>
      <c r="L25" s="7"/>
    </row>
    <row r="26" spans="1:12" ht="12.75">
      <c r="A26" s="22" t="s">
        <v>40</v>
      </c>
      <c r="B26" s="25">
        <v>749968.2115372483</v>
      </c>
      <c r="C26" s="25">
        <v>96229.02655311</v>
      </c>
      <c r="D26" s="25">
        <v>855065.3805226405</v>
      </c>
      <c r="E26" s="7"/>
      <c r="F26" s="7"/>
      <c r="G26" s="7"/>
      <c r="H26" s="7"/>
      <c r="I26" s="7"/>
      <c r="J26" s="7"/>
      <c r="K26" s="7"/>
      <c r="L26" s="7"/>
    </row>
    <row r="27" spans="1:12" ht="12.75">
      <c r="A27" s="22" t="s">
        <v>41</v>
      </c>
      <c r="B27" s="25">
        <v>521343.1965558568</v>
      </c>
      <c r="C27" s="25">
        <v>86015.0619890137</v>
      </c>
      <c r="D27" s="25">
        <v>610955.6101334814</v>
      </c>
      <c r="E27" s="7"/>
      <c r="F27" s="7"/>
      <c r="G27" s="7"/>
      <c r="H27" s="7"/>
      <c r="I27" s="7"/>
      <c r="J27" s="7"/>
      <c r="K27" s="7"/>
      <c r="L27" s="7"/>
    </row>
    <row r="28" spans="1:12" ht="12.75">
      <c r="A28" s="22" t="s">
        <v>42</v>
      </c>
      <c r="B28" s="25">
        <v>473082.25797080103</v>
      </c>
      <c r="C28" s="25">
        <v>78510.9952991142</v>
      </c>
      <c r="D28" s="25">
        <v>561951.3240547716</v>
      </c>
      <c r="E28" s="7"/>
      <c r="F28" s="7"/>
      <c r="G28" s="7"/>
      <c r="H28" s="7"/>
      <c r="I28" s="7"/>
      <c r="J28" s="7"/>
      <c r="K28" s="7"/>
      <c r="L28" s="7"/>
    </row>
    <row r="29" spans="1:12" ht="12.75">
      <c r="A29" s="22" t="s">
        <v>43</v>
      </c>
      <c r="B29" s="25">
        <v>416101.86962159275</v>
      </c>
      <c r="C29" s="25">
        <v>70595.60482473845</v>
      </c>
      <c r="D29" s="25">
        <v>493894.3682213791</v>
      </c>
      <c r="E29" s="7"/>
      <c r="F29" s="7"/>
      <c r="G29" s="7"/>
      <c r="H29" s="7"/>
      <c r="I29" s="7"/>
      <c r="J29" s="7"/>
      <c r="K29" s="7"/>
      <c r="L29" s="7"/>
    </row>
    <row r="30" spans="1:12" ht="12.75">
      <c r="A30" s="22" t="s">
        <v>44</v>
      </c>
      <c r="B30" s="25">
        <v>349646.46165815095</v>
      </c>
      <c r="C30" s="25">
        <v>56973.52890355287</v>
      </c>
      <c r="D30" s="25">
        <v>403793.6783492361</v>
      </c>
      <c r="E30" s="7"/>
      <c r="F30" s="7"/>
      <c r="G30" s="7"/>
      <c r="H30" s="7"/>
      <c r="I30" s="7"/>
      <c r="J30" s="7"/>
      <c r="K30" s="7"/>
      <c r="L30" s="7"/>
    </row>
    <row r="31" spans="1:12" ht="12.75">
      <c r="A31" s="22" t="s">
        <v>45</v>
      </c>
      <c r="B31" s="25">
        <v>296591.56264499534</v>
      </c>
      <c r="C31" s="25">
        <v>45003.661125053586</v>
      </c>
      <c r="D31" s="25">
        <v>346430.80166847195</v>
      </c>
      <c r="E31" s="7"/>
      <c r="F31" s="7"/>
      <c r="G31" s="7"/>
      <c r="H31" s="7"/>
      <c r="I31" s="7"/>
      <c r="J31" s="7"/>
      <c r="K31" s="7"/>
      <c r="L31" s="7"/>
    </row>
    <row r="32" spans="1:12" ht="12.75">
      <c r="A32" s="22" t="s">
        <v>46</v>
      </c>
      <c r="B32" s="25">
        <v>244387.76530204577</v>
      </c>
      <c r="C32" s="25">
        <v>35684.93068011162</v>
      </c>
      <c r="D32" s="25">
        <v>280565.92719395173</v>
      </c>
      <c r="E32" s="7"/>
      <c r="F32" s="7"/>
      <c r="G32" s="7"/>
      <c r="H32" s="7"/>
      <c r="I32" s="7"/>
      <c r="J32" s="7"/>
      <c r="K32" s="7"/>
      <c r="L32" s="7"/>
    </row>
    <row r="33" spans="1:12" ht="12.75">
      <c r="A33" s="22" t="s">
        <v>47</v>
      </c>
      <c r="B33" s="25">
        <v>233688.20144802588</v>
      </c>
      <c r="C33" s="25">
        <v>32975.03280591484</v>
      </c>
      <c r="D33" s="25">
        <v>260806.46485159564</v>
      </c>
      <c r="E33" s="7"/>
      <c r="F33" s="7"/>
      <c r="G33" s="7"/>
      <c r="H33" s="7"/>
      <c r="I33" s="7"/>
      <c r="J33" s="7"/>
      <c r="K33" s="7"/>
      <c r="L33" s="7"/>
    </row>
    <row r="34" spans="1:12" ht="12.75">
      <c r="A34" s="22" t="s">
        <v>48</v>
      </c>
      <c r="B34" s="25">
        <v>176725.1825206585</v>
      </c>
      <c r="C34" s="25">
        <v>24179.962473142274</v>
      </c>
      <c r="D34" s="25">
        <v>195238.64813131504</v>
      </c>
      <c r="E34" s="7"/>
      <c r="F34" s="7"/>
      <c r="G34" s="7"/>
      <c r="H34" s="7"/>
      <c r="I34" s="7"/>
      <c r="J34" s="7"/>
      <c r="K34" s="7"/>
      <c r="L34" s="7"/>
    </row>
    <row r="35" spans="1:12" ht="13.5" thickBot="1">
      <c r="A35" s="23" t="s">
        <v>49</v>
      </c>
      <c r="B35" s="20">
        <v>536194.0522298617</v>
      </c>
      <c r="C35" s="20">
        <v>70305.25862393164</v>
      </c>
      <c r="D35" s="20">
        <v>588041.1895736833</v>
      </c>
      <c r="E35" s="34"/>
      <c r="F35" s="7"/>
      <c r="G35" s="7"/>
      <c r="H35" s="7"/>
      <c r="I35" s="7"/>
      <c r="J35" s="7"/>
      <c r="K35" s="7"/>
      <c r="L35" s="7"/>
    </row>
    <row r="36" spans="1:12" ht="13.5" thickBot="1">
      <c r="A36" s="19" t="s">
        <v>27</v>
      </c>
      <c r="B36" s="20">
        <v>4956434</v>
      </c>
      <c r="C36" s="20">
        <v>689332</v>
      </c>
      <c r="D36" s="20">
        <v>5645767</v>
      </c>
      <c r="E36" s="7"/>
      <c r="F36" s="7"/>
      <c r="G36" s="7"/>
      <c r="H36" s="7"/>
      <c r="I36" s="7"/>
      <c r="J36" s="7"/>
      <c r="K36" s="7"/>
      <c r="L36" s="7"/>
    </row>
    <row r="37" spans="1:12" ht="12.75">
      <c r="A37" s="35" t="s">
        <v>57</v>
      </c>
      <c r="B37" s="7"/>
      <c r="C37" s="7"/>
      <c r="D37" s="7"/>
      <c r="E37" s="7"/>
      <c r="F37" s="7"/>
      <c r="G37" s="7"/>
      <c r="H37" s="7"/>
      <c r="I37" s="7"/>
      <c r="J37" s="7"/>
      <c r="K37" s="7"/>
      <c r="L37" s="7"/>
    </row>
    <row r="38" spans="1:12" ht="12.75">
      <c r="A38" s="7"/>
      <c r="B38" s="7"/>
      <c r="C38" s="7"/>
      <c r="D38" s="7"/>
      <c r="E38" s="7"/>
      <c r="F38" s="7"/>
      <c r="G38" s="7"/>
      <c r="H38" s="7"/>
      <c r="I38" s="7"/>
      <c r="J38" s="7"/>
      <c r="K38" s="7"/>
      <c r="L38" s="7"/>
    </row>
    <row r="39" spans="1:12" ht="12.75">
      <c r="A39" s="7"/>
      <c r="B39" s="7"/>
      <c r="C39" s="7"/>
      <c r="D39" s="7"/>
      <c r="E39" s="7"/>
      <c r="F39" s="7"/>
      <c r="G39" s="7"/>
      <c r="H39" s="7"/>
      <c r="I39" s="7"/>
      <c r="J39" s="7"/>
      <c r="K39" s="7"/>
      <c r="L39" s="7"/>
    </row>
    <row r="40" spans="1:12" ht="12.75">
      <c r="A40" s="7"/>
      <c r="B40" s="7"/>
      <c r="C40" s="7"/>
      <c r="D40" s="7"/>
      <c r="E40" s="7"/>
      <c r="F40" s="7"/>
      <c r="G40" s="7"/>
      <c r="H40" s="7"/>
      <c r="I40" s="7"/>
      <c r="J40" s="7"/>
      <c r="K40" s="7"/>
      <c r="L40" s="7"/>
    </row>
    <row r="41" spans="1:12" ht="12.75">
      <c r="A41" s="7"/>
      <c r="B41" s="7"/>
      <c r="C41" s="7"/>
      <c r="D41" s="7"/>
      <c r="E41" s="7"/>
      <c r="F41" s="7"/>
      <c r="G41" s="7"/>
      <c r="H41" s="7"/>
      <c r="I41" s="7"/>
      <c r="J41" s="7"/>
      <c r="K41" s="7"/>
      <c r="L41" s="7"/>
    </row>
    <row r="42" spans="1:12" ht="12.75">
      <c r="A42" s="7" t="s">
        <v>64</v>
      </c>
      <c r="B42" s="7"/>
      <c r="C42" s="7"/>
      <c r="D42" s="7"/>
      <c r="E42" s="7"/>
      <c r="F42" s="7"/>
      <c r="G42" s="7"/>
      <c r="H42" s="7"/>
      <c r="I42" s="7"/>
      <c r="J42" s="7"/>
      <c r="K42" s="7"/>
      <c r="L42" s="7"/>
    </row>
    <row r="43" spans="1:12" ht="12.75">
      <c r="A43" s="65" t="s">
        <v>10</v>
      </c>
      <c r="B43" s="69" t="s">
        <v>26</v>
      </c>
      <c r="C43" s="69" t="s">
        <v>25</v>
      </c>
      <c r="D43" s="70" t="s">
        <v>27</v>
      </c>
      <c r="E43" s="7"/>
      <c r="F43" s="7"/>
      <c r="G43" s="7"/>
      <c r="H43" s="7"/>
      <c r="I43" s="7"/>
      <c r="J43" s="7"/>
      <c r="K43" s="7"/>
      <c r="L43" s="7"/>
    </row>
    <row r="44" spans="1:12" ht="12.75">
      <c r="A44" s="66" t="s">
        <v>30</v>
      </c>
      <c r="B44" s="66">
        <v>77.9</v>
      </c>
      <c r="C44" s="66">
        <v>90.9</v>
      </c>
      <c r="D44" s="63">
        <v>84.4</v>
      </c>
      <c r="E44" s="7"/>
      <c r="F44" s="7"/>
      <c r="G44" s="7"/>
      <c r="H44" s="7"/>
      <c r="I44" s="7"/>
      <c r="J44" s="7"/>
      <c r="K44" s="7"/>
      <c r="L44" s="7"/>
    </row>
    <row r="45" spans="1:12" ht="12.75">
      <c r="A45" s="66" t="s">
        <v>31</v>
      </c>
      <c r="B45" s="66">
        <v>57.3</v>
      </c>
      <c r="C45" s="66">
        <v>74.3</v>
      </c>
      <c r="D45" s="63">
        <v>65.9</v>
      </c>
      <c r="E45" s="7"/>
      <c r="F45" s="7"/>
      <c r="G45" s="7"/>
      <c r="H45" s="7"/>
      <c r="I45" s="7"/>
      <c r="J45" s="7"/>
      <c r="K45" s="7"/>
      <c r="L45" s="7"/>
    </row>
    <row r="46" spans="1:12" ht="12.75">
      <c r="A46" s="66" t="s">
        <v>32</v>
      </c>
      <c r="B46" s="66">
        <v>82.5</v>
      </c>
      <c r="C46" s="66">
        <v>92.3</v>
      </c>
      <c r="D46" s="63">
        <v>87.8</v>
      </c>
      <c r="E46" s="7"/>
      <c r="F46" s="7"/>
      <c r="G46" s="7"/>
      <c r="H46" s="7"/>
      <c r="I46" s="7"/>
      <c r="J46" s="7"/>
      <c r="K46" s="7"/>
      <c r="L46" s="7"/>
    </row>
    <row r="47" spans="1:12" ht="12.75">
      <c r="A47" s="67" t="s">
        <v>33</v>
      </c>
      <c r="B47" s="66">
        <v>82.3</v>
      </c>
      <c r="C47" s="66">
        <v>94</v>
      </c>
      <c r="D47" s="63">
        <v>88.6</v>
      </c>
      <c r="E47" s="7"/>
      <c r="F47" s="7"/>
      <c r="G47" s="7"/>
      <c r="H47" s="7"/>
      <c r="I47" s="7"/>
      <c r="J47" s="7"/>
      <c r="K47" s="7"/>
      <c r="L47" s="7"/>
    </row>
    <row r="48" spans="1:12" ht="12.75">
      <c r="A48" s="67" t="s">
        <v>8</v>
      </c>
      <c r="B48" s="66">
        <v>71.6</v>
      </c>
      <c r="C48" s="66">
        <v>87.8</v>
      </c>
      <c r="D48" s="63">
        <v>80.7</v>
      </c>
      <c r="E48" s="7"/>
      <c r="F48" s="7"/>
      <c r="G48" s="7"/>
      <c r="H48" s="7"/>
      <c r="I48" s="7"/>
      <c r="J48" s="7"/>
      <c r="K48" s="7"/>
      <c r="L48" s="7"/>
    </row>
    <row r="49" spans="1:12" ht="12.75">
      <c r="A49" s="66" t="s">
        <v>34</v>
      </c>
      <c r="B49" s="66">
        <v>84.7</v>
      </c>
      <c r="C49" s="66">
        <v>92.6</v>
      </c>
      <c r="D49" s="63">
        <v>88.7</v>
      </c>
      <c r="E49" s="7"/>
      <c r="F49" s="7"/>
      <c r="G49" s="7"/>
      <c r="H49" s="7"/>
      <c r="I49" s="7"/>
      <c r="J49" s="7"/>
      <c r="K49" s="7"/>
      <c r="L49" s="7"/>
    </row>
    <row r="50" spans="1:12" ht="12.75">
      <c r="A50" s="66" t="s">
        <v>9</v>
      </c>
      <c r="B50" s="66">
        <v>75.5</v>
      </c>
      <c r="C50" s="66">
        <v>91.9</v>
      </c>
      <c r="D50" s="63">
        <v>84.4</v>
      </c>
      <c r="E50" s="7"/>
      <c r="F50" s="7"/>
      <c r="G50" s="7"/>
      <c r="H50" s="7"/>
      <c r="I50" s="7"/>
      <c r="J50" s="7"/>
      <c r="K50" s="7"/>
      <c r="L50" s="7"/>
    </row>
    <row r="51" spans="1:12" ht="12.75">
      <c r="A51" s="66" t="s">
        <v>35</v>
      </c>
      <c r="B51" s="66">
        <v>89.1</v>
      </c>
      <c r="C51" s="66">
        <v>96.4</v>
      </c>
      <c r="D51" s="63">
        <v>92.8</v>
      </c>
      <c r="E51" s="7"/>
      <c r="F51" s="7"/>
      <c r="G51" s="7"/>
      <c r="H51" s="7"/>
      <c r="I51" s="7"/>
      <c r="J51" s="7"/>
      <c r="K51" s="7"/>
      <c r="L51" s="7"/>
    </row>
    <row r="52" spans="1:12" ht="12.75">
      <c r="A52" s="67" t="s">
        <v>36</v>
      </c>
      <c r="B52" s="66">
        <v>80.4</v>
      </c>
      <c r="C52" s="66">
        <v>92.1</v>
      </c>
      <c r="D52" s="63">
        <v>86.6</v>
      </c>
      <c r="E52" s="7"/>
      <c r="F52" s="7"/>
      <c r="G52" s="7"/>
      <c r="H52" s="7"/>
      <c r="I52" s="7"/>
      <c r="J52" s="7"/>
      <c r="K52" s="7"/>
      <c r="L52" s="7"/>
    </row>
    <row r="53" spans="1:12" ht="12.75">
      <c r="A53" s="66" t="s">
        <v>37</v>
      </c>
      <c r="B53" s="66">
        <v>66.4</v>
      </c>
      <c r="C53" s="66">
        <v>82.7</v>
      </c>
      <c r="D53" s="63">
        <v>74.5</v>
      </c>
      <c r="E53" s="7"/>
      <c r="F53" s="7"/>
      <c r="G53" s="7"/>
      <c r="H53" s="7"/>
      <c r="I53" s="7"/>
      <c r="J53" s="7"/>
      <c r="K53" s="7"/>
      <c r="L53" s="7"/>
    </row>
    <row r="54" spans="1:12" ht="12.75">
      <c r="A54" s="68" t="s">
        <v>63</v>
      </c>
      <c r="B54" s="68">
        <v>73.4</v>
      </c>
      <c r="C54" s="68">
        <v>87.2</v>
      </c>
      <c r="D54" s="64">
        <v>80.5</v>
      </c>
      <c r="E54" s="7"/>
      <c r="F54" s="7"/>
      <c r="G54" s="7"/>
      <c r="H54" s="7"/>
      <c r="I54" s="7"/>
      <c r="J54" s="7"/>
      <c r="K54" s="7"/>
      <c r="L54" s="7"/>
    </row>
    <row r="55" spans="1:12" ht="12.75">
      <c r="A55" s="7" t="s">
        <v>65</v>
      </c>
      <c r="B55" s="7"/>
      <c r="C55" s="7"/>
      <c r="D55" s="7"/>
      <c r="E55" s="7"/>
      <c r="F55" s="7"/>
      <c r="G55" s="7"/>
      <c r="H55" s="7"/>
      <c r="I55" s="7"/>
      <c r="J55" s="7"/>
      <c r="K55" s="7"/>
      <c r="L55" s="7"/>
    </row>
    <row r="56" spans="1:12" ht="12.75">
      <c r="A56" s="7"/>
      <c r="B56" s="7"/>
      <c r="C56" s="7"/>
      <c r="D56" s="7"/>
      <c r="E56" s="7"/>
      <c r="F56" s="7"/>
      <c r="G56" s="7"/>
      <c r="H56" s="7"/>
      <c r="I56" s="7"/>
      <c r="J56" s="7"/>
      <c r="K56" s="7"/>
      <c r="L56" s="7"/>
    </row>
    <row r="57" spans="1:12" ht="12.75">
      <c r="A57" s="7"/>
      <c r="B57" s="7"/>
      <c r="C57" s="7"/>
      <c r="D57" s="7"/>
      <c r="E57" s="7"/>
      <c r="F57" s="7"/>
      <c r="G57" s="7"/>
      <c r="H57" s="7"/>
      <c r="I57" s="7"/>
      <c r="J57" s="7"/>
      <c r="K57" s="7"/>
      <c r="L57" s="7"/>
    </row>
    <row r="58" spans="1:12" ht="12.75">
      <c r="A58" s="7"/>
      <c r="B58" s="7"/>
      <c r="C58" s="7"/>
      <c r="D58" s="7"/>
      <c r="E58" s="7"/>
      <c r="F58" s="7"/>
      <c r="G58" s="7"/>
      <c r="H58" s="7"/>
      <c r="I58" s="7"/>
      <c r="J58" s="7"/>
      <c r="K58" s="7"/>
      <c r="L58" s="7"/>
    </row>
    <row r="59" spans="1:12" ht="12.75">
      <c r="A59" s="7"/>
      <c r="B59" s="7"/>
      <c r="C59" s="7"/>
      <c r="D59" s="7"/>
      <c r="E59" s="7"/>
      <c r="F59" s="7"/>
      <c r="G59" s="7"/>
      <c r="H59" s="7"/>
      <c r="I59" s="7"/>
      <c r="J59" s="7"/>
      <c r="K59" s="7"/>
      <c r="L59" s="7"/>
    </row>
    <row r="60" spans="1:12" ht="12.75">
      <c r="A60" s="7"/>
      <c r="B60" s="7"/>
      <c r="C60" s="7"/>
      <c r="D60" s="7"/>
      <c r="E60" s="7"/>
      <c r="F60" s="7"/>
      <c r="G60" s="7"/>
      <c r="H60" s="7"/>
      <c r="I60" s="7"/>
      <c r="J60" s="7"/>
      <c r="K60" s="7"/>
      <c r="L60" s="7"/>
    </row>
    <row r="61" spans="1:12" ht="12.75">
      <c r="A61" s="7"/>
      <c r="B61" s="7"/>
      <c r="C61" s="7"/>
      <c r="D61" s="7"/>
      <c r="E61" s="7"/>
      <c r="F61" s="7"/>
      <c r="G61" s="7"/>
      <c r="H61" s="7"/>
      <c r="I61" s="7"/>
      <c r="J61" s="7"/>
      <c r="K61" s="7"/>
      <c r="L61" s="7"/>
    </row>
    <row r="62" spans="1:12" ht="12.75">
      <c r="A62" s="7"/>
      <c r="B62" s="7"/>
      <c r="C62" s="7"/>
      <c r="D62" s="7"/>
      <c r="E62" s="7"/>
      <c r="F62" s="7"/>
      <c r="G62" s="7"/>
      <c r="H62" s="7"/>
      <c r="I62" s="7"/>
      <c r="J62" s="7"/>
      <c r="K62" s="7"/>
      <c r="L62" s="7"/>
    </row>
    <row r="63" spans="1:12" ht="12.75">
      <c r="A63" s="7"/>
      <c r="B63" s="7"/>
      <c r="C63" s="7"/>
      <c r="D63" s="7"/>
      <c r="E63" s="7"/>
      <c r="F63" s="7"/>
      <c r="G63" s="7"/>
      <c r="H63" s="7"/>
      <c r="I63" s="7"/>
      <c r="J63" s="7"/>
      <c r="K63" s="7"/>
      <c r="L63" s="7"/>
    </row>
    <row r="64" spans="1:12" ht="12.75">
      <c r="A64" s="7"/>
      <c r="B64" s="7"/>
      <c r="C64" s="7"/>
      <c r="D64" s="7"/>
      <c r="E64" s="7"/>
      <c r="F64" s="7"/>
      <c r="G64" s="7"/>
      <c r="H64" s="7"/>
      <c r="I64" s="7"/>
      <c r="J64" s="7"/>
      <c r="K64" s="7"/>
      <c r="L64" s="7"/>
    </row>
  </sheetData>
  <mergeCells count="8">
    <mergeCell ref="H8:J8"/>
    <mergeCell ref="I4:K4"/>
    <mergeCell ref="I5:K5"/>
    <mergeCell ref="I3:K3"/>
    <mergeCell ref="A2:G2"/>
    <mergeCell ref="A8:A9"/>
    <mergeCell ref="E8:G8"/>
    <mergeCell ref="B8:D8"/>
  </mergeCells>
  <hyperlinks>
    <hyperlink ref="I4" r:id="rId1" display="Go to Core Cost Parameters"/>
    <hyperlink ref="I5" r:id="rId2" display="Go to Cost Estimates"/>
    <hyperlink ref="I3" r:id="rId3" display="Back to Presentation"/>
    <hyperlink ref="I3:K3" location="Presentation!A19" display="Back to Presentation"/>
  </hyperlinks>
  <printOptions/>
  <pageMargins left="0.75" right="0.75" top="1" bottom="1" header="0" footer="0"/>
  <pageSetup fitToHeight="1" fitToWidth="1" horizontalDpi="300" verticalDpi="300" orientation="landscape" paperSize="9" scale="7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Ninguna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dc:creator>
  <cp:keywords/>
  <dc:description/>
  <cp:lastModifiedBy>van Ravens</cp:lastModifiedBy>
  <cp:lastPrinted>2007-03-17T15:23:50Z</cp:lastPrinted>
  <dcterms:created xsi:type="dcterms:W3CDTF">2006-11-09T22:42:37Z</dcterms:created>
  <dcterms:modified xsi:type="dcterms:W3CDTF">2007-03-30T12:40:31Z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